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charts/chart43.xml" ContentType="application/vnd.openxmlformats-officedocument.drawingml.chart+xml"/>
  <Override PartName="/xl/charts/style42.xml" ContentType="application/vnd.ms-office.chartstyle+xml"/>
  <Override PartName="/xl/charts/colors42.xml" ContentType="application/vnd.ms-office.chartcolorstyle+xml"/>
  <Override PartName="/xl/charts/chart44.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5.xml" ContentType="application/vnd.openxmlformats-officedocument.drawing+xml"/>
  <Override PartName="/xl/charts/chart45.xml" ContentType="application/vnd.openxmlformats-officedocument.drawingml.chart+xml"/>
  <Override PartName="/xl/charts/style44.xml" ContentType="application/vnd.ms-office.chartstyle+xml"/>
  <Override PartName="/xl/charts/colors44.xml" ContentType="application/vnd.ms-office.chartcolorstyle+xml"/>
  <Override PartName="/xl/charts/chart46.xml" ContentType="application/vnd.openxmlformats-officedocument.drawingml.chart+xml"/>
  <Override PartName="/xl/charts/style45.xml" ContentType="application/vnd.ms-office.chartstyle+xml"/>
  <Override PartName="/xl/charts/colors45.xml" ContentType="application/vnd.ms-office.chartcolorstyle+xml"/>
  <Override PartName="/xl/charts/chart47.xml" ContentType="application/vnd.openxmlformats-officedocument.drawingml.chart+xml"/>
  <Override PartName="/xl/charts/style46.xml" ContentType="application/vnd.ms-office.chartstyle+xml"/>
  <Override PartName="/xl/charts/colors46.xml" ContentType="application/vnd.ms-office.chartcolorstyle+xml"/>
  <Override PartName="/xl/charts/chart48.xml" ContentType="application/vnd.openxmlformats-officedocument.drawingml.chart+xml"/>
  <Override PartName="/xl/charts/style47.xml" ContentType="application/vnd.ms-office.chartstyle+xml"/>
  <Override PartName="/xl/charts/colors47.xml" ContentType="application/vnd.ms-office.chartcolorstyle+xml"/>
  <Override PartName="/xl/charts/chart49.xml" ContentType="application/vnd.openxmlformats-officedocument.drawingml.chart+xml"/>
  <Override PartName="/xl/charts/style48.xml" ContentType="application/vnd.ms-office.chartstyle+xml"/>
  <Override PartName="/xl/charts/colors48.xml" ContentType="application/vnd.ms-office.chartcolorstyle+xml"/>
  <Override PartName="/xl/charts/chart50.xml" ContentType="application/vnd.openxmlformats-officedocument.drawingml.chart+xml"/>
  <Override PartName="/xl/charts/style49.xml" ContentType="application/vnd.ms-office.chartstyle+xml"/>
  <Override PartName="/xl/charts/colors49.xml" ContentType="application/vnd.ms-office.chartcolorstyle+xml"/>
  <Override PartName="/xl/charts/chart51.xml" ContentType="application/vnd.openxmlformats-officedocument.drawingml.chart+xml"/>
  <Override PartName="/xl/charts/style50.xml" ContentType="application/vnd.ms-office.chartstyle+xml"/>
  <Override PartName="/xl/charts/colors50.xml" ContentType="application/vnd.ms-office.chartcolorstyle+xml"/>
  <Override PartName="/xl/charts/chart52.xml" ContentType="application/vnd.openxmlformats-officedocument.drawingml.chart+xml"/>
  <Override PartName="/xl/charts/style51.xml" ContentType="application/vnd.ms-office.chartstyle+xml"/>
  <Override PartName="/xl/charts/colors51.xml" ContentType="application/vnd.ms-office.chartcolorstyle+xml"/>
  <Override PartName="/xl/charts/chart53.xml" ContentType="application/vnd.openxmlformats-officedocument.drawingml.chart+xml"/>
  <Override PartName="/xl/charts/style52.xml" ContentType="application/vnd.ms-office.chartstyle+xml"/>
  <Override PartName="/xl/charts/colors52.xml" ContentType="application/vnd.ms-office.chartcolorstyle+xml"/>
  <Override PartName="/xl/charts/chart54.xml" ContentType="application/vnd.openxmlformats-officedocument.drawingml.chart+xml"/>
  <Override PartName="/xl/charts/style53.xml" ContentType="application/vnd.ms-office.chartstyle+xml"/>
  <Override PartName="/xl/charts/colors53.xml" ContentType="application/vnd.ms-office.chartcolorstyle+xml"/>
  <Override PartName="/xl/charts/chart55.xml" ContentType="application/vnd.openxmlformats-officedocument.drawingml.chart+xml"/>
  <Override PartName="/xl/charts/style54.xml" ContentType="application/vnd.ms-office.chartstyle+xml"/>
  <Override PartName="/xl/charts/colors54.xml" ContentType="application/vnd.ms-office.chartcolorstyle+xml"/>
  <Override PartName="/xl/charts/chart56.xml" ContentType="application/vnd.openxmlformats-officedocument.drawingml.chart+xml"/>
  <Override PartName="/xl/charts/style55.xml" ContentType="application/vnd.ms-office.chartstyle+xml"/>
  <Override PartName="/xl/charts/colors55.xml" ContentType="application/vnd.ms-office.chartcolorstyle+xml"/>
  <Override PartName="/xl/charts/chart57.xml" ContentType="application/vnd.openxmlformats-officedocument.drawingml.chart+xml"/>
  <Override PartName="/xl/charts/style56.xml" ContentType="application/vnd.ms-office.chartstyle+xml"/>
  <Override PartName="/xl/charts/colors56.xml" ContentType="application/vnd.ms-office.chartcolorstyle+xml"/>
  <Override PartName="/xl/charts/chart58.xml" ContentType="application/vnd.openxmlformats-officedocument.drawingml.chart+xml"/>
  <Override PartName="/xl/charts/style57.xml" ContentType="application/vnd.ms-office.chartstyle+xml"/>
  <Override PartName="/xl/charts/colors57.xml" ContentType="application/vnd.ms-office.chartcolorstyle+xml"/>
  <Override PartName="/xl/charts/chart59.xml" ContentType="application/vnd.openxmlformats-officedocument.drawingml.chart+xml"/>
  <Override PartName="/xl/charts/style58.xml" ContentType="application/vnd.ms-office.chartstyle+xml"/>
  <Override PartName="/xl/charts/colors58.xml" ContentType="application/vnd.ms-office.chartcolorstyle+xml"/>
  <Override PartName="/xl/charts/chart60.xml" ContentType="application/vnd.openxmlformats-officedocument.drawingml.chart+xml"/>
  <Override PartName="/xl/charts/style59.xml" ContentType="application/vnd.ms-office.chartstyle+xml"/>
  <Override PartName="/xl/charts/colors59.xml" ContentType="application/vnd.ms-office.chartcolorstyle+xml"/>
  <Override PartName="/xl/charts/chart61.xml" ContentType="application/vnd.openxmlformats-officedocument.drawingml.chart+xml"/>
  <Override PartName="/xl/charts/style60.xml" ContentType="application/vnd.ms-office.chartstyle+xml"/>
  <Override PartName="/xl/charts/colors60.xml" ContentType="application/vnd.ms-office.chartcolorstyle+xml"/>
  <Override PartName="/xl/charts/chart62.xml" ContentType="application/vnd.openxmlformats-officedocument.drawingml.chart+xml"/>
  <Override PartName="/xl/charts/style61.xml" ContentType="application/vnd.ms-office.chartstyle+xml"/>
  <Override PartName="/xl/charts/colors61.xml" ContentType="application/vnd.ms-office.chartcolorstyle+xml"/>
  <Override PartName="/xl/charts/chart63.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6.xml" ContentType="application/vnd.openxmlformats-officedocument.drawing+xml"/>
  <Override PartName="/xl/charts/chart64.xml" ContentType="application/vnd.openxmlformats-officedocument.drawingml.chart+xml"/>
  <Override PartName="/xl/charts/style63.xml" ContentType="application/vnd.ms-office.chartstyle+xml"/>
  <Override PartName="/xl/charts/colors63.xml" ContentType="application/vnd.ms-office.chartcolorstyle+xml"/>
  <Override PartName="/xl/charts/chart65.xml" ContentType="application/vnd.openxmlformats-officedocument.drawingml.chart+xml"/>
  <Override PartName="/xl/charts/style64.xml" ContentType="application/vnd.ms-office.chartstyle+xml"/>
  <Override PartName="/xl/charts/colors64.xml" ContentType="application/vnd.ms-office.chartcolorstyle+xml"/>
  <Override PartName="/xl/charts/chart66.xml" ContentType="application/vnd.openxmlformats-officedocument.drawingml.chart+xml"/>
  <Override PartName="/xl/charts/style65.xml" ContentType="application/vnd.ms-office.chartstyle+xml"/>
  <Override PartName="/xl/charts/colors65.xml" ContentType="application/vnd.ms-office.chartcolorstyle+xml"/>
  <Override PartName="/xl/charts/chart67.xml" ContentType="application/vnd.openxmlformats-officedocument.drawingml.chart+xml"/>
  <Override PartName="/xl/charts/style66.xml" ContentType="application/vnd.ms-office.chartstyle+xml"/>
  <Override PartName="/xl/charts/colors66.xml" ContentType="application/vnd.ms-office.chartcolorstyle+xml"/>
  <Override PartName="/xl/charts/chart68.xml" ContentType="application/vnd.openxmlformats-officedocument.drawingml.chart+xml"/>
  <Override PartName="/xl/charts/style67.xml" ContentType="application/vnd.ms-office.chartstyle+xml"/>
  <Override PartName="/xl/charts/colors67.xml" ContentType="application/vnd.ms-office.chartcolorstyle+xml"/>
  <Override PartName="/xl/charts/chart69.xml" ContentType="application/vnd.openxmlformats-officedocument.drawingml.chart+xml"/>
  <Override PartName="/xl/charts/style68.xml" ContentType="application/vnd.ms-office.chartstyle+xml"/>
  <Override PartName="/xl/charts/colors68.xml" ContentType="application/vnd.ms-office.chartcolorstyle+xml"/>
  <Override PartName="/xl/charts/chart70.xml" ContentType="application/vnd.openxmlformats-officedocument.drawingml.chart+xml"/>
  <Override PartName="/xl/charts/style69.xml" ContentType="application/vnd.ms-office.chartstyle+xml"/>
  <Override PartName="/xl/charts/colors69.xml" ContentType="application/vnd.ms-office.chartcolorstyle+xml"/>
  <Override PartName="/xl/charts/chart71.xml" ContentType="application/vnd.openxmlformats-officedocument.drawingml.chart+xml"/>
  <Override PartName="/xl/charts/style70.xml" ContentType="application/vnd.ms-office.chartstyle+xml"/>
  <Override PartName="/xl/charts/colors70.xml" ContentType="application/vnd.ms-office.chartcolorstyle+xml"/>
  <Override PartName="/xl/charts/chart72.xml" ContentType="application/vnd.openxmlformats-officedocument.drawingml.chart+xml"/>
  <Override PartName="/xl/charts/style71.xml" ContentType="application/vnd.ms-office.chartstyle+xml"/>
  <Override PartName="/xl/charts/colors71.xml" ContentType="application/vnd.ms-office.chartcolorstyle+xml"/>
  <Override PartName="/xl/charts/chart73.xml" ContentType="application/vnd.openxmlformats-officedocument.drawingml.chart+xml"/>
  <Override PartName="/xl/charts/style72.xml" ContentType="application/vnd.ms-office.chartstyle+xml"/>
  <Override PartName="/xl/charts/colors72.xml" ContentType="application/vnd.ms-office.chartcolorstyle+xml"/>
  <Override PartName="/xl/charts/chart74.xml" ContentType="application/vnd.openxmlformats-officedocument.drawingml.chart+xml"/>
  <Override PartName="/xl/charts/style73.xml" ContentType="application/vnd.ms-office.chartstyle+xml"/>
  <Override PartName="/xl/charts/colors73.xml" ContentType="application/vnd.ms-office.chartcolorstyle+xml"/>
  <Override PartName="/xl/charts/chart75.xml" ContentType="application/vnd.openxmlformats-officedocument.drawingml.chart+xml"/>
  <Override PartName="/xl/charts/style74.xml" ContentType="application/vnd.ms-office.chartstyle+xml"/>
  <Override PartName="/xl/charts/colors74.xml" ContentType="application/vnd.ms-office.chartcolorstyle+xml"/>
  <Override PartName="/xl/charts/chart76.xml" ContentType="application/vnd.openxmlformats-officedocument.drawingml.chart+xml"/>
  <Override PartName="/xl/charts/style75.xml" ContentType="application/vnd.ms-office.chartstyle+xml"/>
  <Override PartName="/xl/charts/colors75.xml" ContentType="application/vnd.ms-office.chartcolorstyle+xml"/>
  <Override PartName="/xl/charts/chart77.xml" ContentType="application/vnd.openxmlformats-officedocument.drawingml.chart+xml"/>
  <Override PartName="/xl/charts/style76.xml" ContentType="application/vnd.ms-office.chartstyle+xml"/>
  <Override PartName="/xl/charts/colors76.xml" ContentType="application/vnd.ms-office.chartcolorstyle+xml"/>
  <Override PartName="/xl/charts/chart78.xml" ContentType="application/vnd.openxmlformats-officedocument.drawingml.chart+xml"/>
  <Override PartName="/xl/charts/style77.xml" ContentType="application/vnd.ms-office.chartstyle+xml"/>
  <Override PartName="/xl/charts/colors77.xml" ContentType="application/vnd.ms-office.chartcolorstyle+xml"/>
  <Override PartName="/xl/charts/chart79.xml" ContentType="application/vnd.openxmlformats-officedocument.drawingml.chart+xml"/>
  <Override PartName="/xl/charts/style78.xml" ContentType="application/vnd.ms-office.chartstyle+xml"/>
  <Override PartName="/xl/charts/colors78.xml" ContentType="application/vnd.ms-office.chartcolorstyle+xml"/>
  <Override PartName="/xl/charts/chart80.xml" ContentType="application/vnd.openxmlformats-officedocument.drawingml.chart+xml"/>
  <Override PartName="/xl/charts/style79.xml" ContentType="application/vnd.ms-office.chartstyle+xml"/>
  <Override PartName="/xl/charts/colors79.xml" ContentType="application/vnd.ms-office.chartcolorstyle+xml"/>
  <Override PartName="/xl/charts/chart81.xml" ContentType="application/vnd.openxmlformats-officedocument.drawingml.chart+xml"/>
  <Override PartName="/xl/charts/style80.xml" ContentType="application/vnd.ms-office.chartstyle+xml"/>
  <Override PartName="/xl/charts/colors80.xml" ContentType="application/vnd.ms-office.chartcolorstyle+xml"/>
  <Override PartName="/xl/charts/chart82.xml" ContentType="application/vnd.openxmlformats-officedocument.drawingml.chart+xml"/>
  <Override PartName="/xl/charts/style81.xml" ContentType="application/vnd.ms-office.chartstyle+xml"/>
  <Override PartName="/xl/charts/colors8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mariavictoria/Desktop/"/>
    </mc:Choice>
  </mc:AlternateContent>
  <bookViews>
    <workbookView xWindow="420" yWindow="520" windowWidth="27900" windowHeight="16440" tabRatio="500" firstSheet="1" activeTab="8"/>
  </bookViews>
  <sheets>
    <sheet name="Bagshawe - Base Datos" sheetId="8" r:id="rId1"/>
    <sheet name="Bagshawe - Tablas" sheetId="21" r:id="rId2"/>
    <sheet name="Kjøniksen - Base Datos" sheetId="5" r:id="rId3"/>
    <sheet name="Kjoniksen - Tablas" sheetId="22" r:id="rId4"/>
    <sheet name="Charcot - Base Datos" sheetId="7" r:id="rId5"/>
    <sheet name="Charcot - Tablas" sheetId="23" r:id="rId6"/>
    <sheet name="Bennett - Base Datos" sheetId="6" r:id="rId7"/>
    <sheet name="Bennett - Tablas " sheetId="24" r:id="rId8"/>
    <sheet name="Tablas Síntesis" sheetId="13" r:id="rId9"/>
    <sheet name="Deícticos" sheetId="18" r:id="rId10"/>
    <sheet name="Nombrar" sheetId="15" r:id="rId11"/>
    <sheet name="Describir" sheetId="14" r:id="rId12"/>
    <sheet name="Reflexionar..." sheetId="16" r:id="rId13"/>
  </sheets>
  <definedNames>
    <definedName name="_xlnm._FilterDatabase" localSheetId="0" hidden="1">'Bagshawe - Base Datos'!$K$1:$K$255</definedName>
    <definedName name="_xlnm._FilterDatabase" localSheetId="6" hidden="1">'Bennett - Base Datos'!$J$1:$J$251</definedName>
    <definedName name="_xlnm._FilterDatabase" localSheetId="4" hidden="1">'Charcot - Base Datos'!$J$1:$J$306</definedName>
    <definedName name="_xlnm._FilterDatabase" localSheetId="2" hidden="1">'Kjøniksen - Base Datos'!$J$1:$J$209</definedName>
    <definedName name="_xlnm.Print_Area" localSheetId="0">'Bagshawe - Base Datos'!$AH$1:$AI$4</definedName>
    <definedName name="_xlnm.Print_Area" localSheetId="1">'Bagshawe - Tablas'!$A$3:$U$56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07" i="13" l="1"/>
  <c r="F107" i="13"/>
  <c r="D107" i="13"/>
  <c r="Z75" i="13"/>
  <c r="Y77" i="13"/>
  <c r="W78" i="13"/>
  <c r="W77" i="13"/>
  <c r="D132" i="13"/>
  <c r="E132" i="13"/>
  <c r="F132" i="13"/>
  <c r="F133" i="13"/>
  <c r="D134" i="13"/>
  <c r="E134" i="13"/>
  <c r="F134" i="13"/>
  <c r="D135" i="13"/>
  <c r="E135" i="13"/>
  <c r="F135" i="13"/>
  <c r="D136" i="13"/>
  <c r="E136" i="13"/>
  <c r="F136" i="13"/>
  <c r="L27" i="24"/>
  <c r="K27" i="24"/>
  <c r="J27" i="24"/>
  <c r="L26" i="24"/>
  <c r="K26" i="24"/>
  <c r="J26" i="24"/>
  <c r="L25" i="24"/>
  <c r="K25" i="24"/>
  <c r="J25" i="24"/>
  <c r="R41" i="24"/>
  <c r="P41" i="24"/>
  <c r="N41" i="24"/>
  <c r="K41" i="24"/>
  <c r="L41" i="24"/>
  <c r="R40" i="24"/>
  <c r="P40" i="24"/>
  <c r="N40" i="24"/>
  <c r="K40" i="24"/>
  <c r="L40" i="24"/>
  <c r="R39" i="24"/>
  <c r="P39" i="24"/>
  <c r="N39" i="24"/>
  <c r="K39" i="24"/>
  <c r="L39" i="24"/>
  <c r="J21" i="24"/>
  <c r="K21" i="24"/>
  <c r="L21" i="24"/>
  <c r="M21" i="24"/>
  <c r="G21" i="24"/>
  <c r="G20" i="24"/>
  <c r="J19" i="24"/>
  <c r="K19" i="24"/>
  <c r="L19" i="24"/>
  <c r="M19" i="24"/>
  <c r="G19" i="24"/>
  <c r="K12" i="24"/>
  <c r="O65" i="23"/>
  <c r="N65" i="23"/>
  <c r="M65" i="23"/>
  <c r="O64" i="23"/>
  <c r="N64" i="23"/>
  <c r="M64" i="23"/>
  <c r="O63" i="23"/>
  <c r="N63" i="23"/>
  <c r="M63" i="23"/>
  <c r="O62" i="23"/>
  <c r="O61" i="23"/>
  <c r="N61" i="23"/>
  <c r="M61" i="23"/>
  <c r="K92" i="23"/>
  <c r="J92" i="23"/>
  <c r="D92" i="23"/>
  <c r="K91" i="23"/>
  <c r="J91" i="23"/>
  <c r="D91" i="23"/>
  <c r="K90" i="23"/>
  <c r="J90" i="23"/>
  <c r="D90" i="23"/>
  <c r="L28" i="23"/>
  <c r="K28" i="23"/>
  <c r="J28" i="23"/>
  <c r="L27" i="23"/>
  <c r="K27" i="23"/>
  <c r="J27" i="23"/>
  <c r="L26" i="23"/>
  <c r="K26" i="23"/>
  <c r="J26" i="23"/>
  <c r="M21" i="23"/>
  <c r="L21" i="23"/>
  <c r="K21" i="23"/>
  <c r="J21" i="23"/>
  <c r="G21" i="23"/>
  <c r="M20" i="23"/>
  <c r="L20" i="23"/>
  <c r="K20" i="23"/>
  <c r="J20" i="23"/>
  <c r="G20" i="23"/>
  <c r="M19" i="23"/>
  <c r="L19" i="23"/>
  <c r="K19" i="23"/>
  <c r="J19" i="23"/>
  <c r="G19" i="23"/>
  <c r="L30" i="22"/>
  <c r="K30" i="22"/>
  <c r="J30" i="22"/>
  <c r="L29" i="22"/>
  <c r="K29" i="22"/>
  <c r="J29" i="22"/>
  <c r="L28" i="22"/>
  <c r="K28" i="22"/>
  <c r="J28" i="22"/>
  <c r="R44" i="22"/>
  <c r="P44" i="22"/>
  <c r="N44" i="22"/>
  <c r="M44" i="22"/>
  <c r="L44" i="22"/>
  <c r="K44" i="22"/>
  <c r="R43" i="22"/>
  <c r="P43" i="22"/>
  <c r="N43" i="22"/>
  <c r="M43" i="22"/>
  <c r="L43" i="22"/>
  <c r="K43" i="22"/>
  <c r="R42" i="22"/>
  <c r="P42" i="22"/>
  <c r="N42" i="22"/>
  <c r="M42" i="22"/>
  <c r="L42" i="22"/>
  <c r="K42" i="22"/>
  <c r="E16" i="22"/>
  <c r="N15" i="22"/>
  <c r="M15" i="22"/>
  <c r="L15" i="22"/>
  <c r="K15" i="22"/>
  <c r="J15" i="22"/>
  <c r="N14" i="22"/>
  <c r="M14" i="22"/>
  <c r="L14" i="22"/>
  <c r="K14" i="22"/>
  <c r="J14" i="22"/>
  <c r="N13" i="22"/>
  <c r="M13" i="22"/>
  <c r="L13" i="22"/>
  <c r="K13" i="22"/>
  <c r="J13" i="22"/>
  <c r="R9" i="22"/>
  <c r="R8" i="22"/>
  <c r="R7" i="22"/>
  <c r="R6" i="22"/>
  <c r="G24" i="21"/>
  <c r="M23" i="21"/>
  <c r="L23" i="21"/>
  <c r="K23" i="21"/>
  <c r="J23" i="21"/>
  <c r="G23" i="21"/>
  <c r="M22" i="21"/>
  <c r="L22" i="21"/>
  <c r="K22" i="21"/>
  <c r="G22" i="21"/>
  <c r="M21" i="21"/>
  <c r="L21" i="21"/>
  <c r="K21" i="21"/>
  <c r="J21" i="21"/>
  <c r="G21" i="21"/>
  <c r="G14" i="21"/>
  <c r="G15" i="21"/>
  <c r="G16" i="21"/>
  <c r="G17" i="21"/>
  <c r="F14" i="21"/>
  <c r="F15" i="21"/>
  <c r="F16" i="21"/>
  <c r="F17" i="21"/>
  <c r="E14" i="21"/>
  <c r="E15" i="21"/>
  <c r="E16" i="21"/>
  <c r="E17" i="21"/>
  <c r="D14" i="21"/>
  <c r="D15" i="21"/>
  <c r="D16" i="21"/>
  <c r="D17" i="21"/>
  <c r="N16" i="21"/>
  <c r="M16" i="21"/>
  <c r="L16" i="21"/>
  <c r="K16" i="21"/>
  <c r="J16" i="21"/>
  <c r="N15" i="21"/>
  <c r="M15" i="21"/>
  <c r="L15" i="21"/>
  <c r="K15" i="21"/>
  <c r="J15" i="21"/>
  <c r="N14" i="21"/>
  <c r="M14" i="21"/>
  <c r="L14" i="21"/>
  <c r="K14" i="21"/>
  <c r="J14" i="21"/>
  <c r="G160" i="13"/>
  <c r="G159" i="13"/>
  <c r="G158" i="13"/>
  <c r="F159" i="13"/>
  <c r="F160" i="13"/>
  <c r="F161" i="13"/>
  <c r="F158" i="13"/>
  <c r="T82" i="13"/>
  <c r="S82" i="13"/>
  <c r="J91" i="13"/>
  <c r="J84" i="13"/>
  <c r="T47" i="13"/>
  <c r="S47" i="13"/>
  <c r="R47" i="13"/>
  <c r="Q47" i="13"/>
  <c r="P47" i="13"/>
  <c r="O47" i="13"/>
  <c r="N47" i="13"/>
  <c r="M47" i="13"/>
  <c r="T46" i="13"/>
  <c r="S46" i="13"/>
  <c r="R46" i="13"/>
  <c r="Q46" i="13"/>
  <c r="P46" i="13"/>
  <c r="O46" i="13"/>
  <c r="N46" i="13"/>
  <c r="M46" i="13"/>
  <c r="T45" i="13"/>
  <c r="S45" i="13"/>
  <c r="R45" i="13"/>
  <c r="Q45" i="13"/>
  <c r="P45" i="13"/>
  <c r="O45" i="13"/>
  <c r="N45" i="13"/>
  <c r="M45" i="13"/>
  <c r="T44" i="13"/>
  <c r="S44" i="13"/>
  <c r="R44" i="13"/>
  <c r="Q44" i="13"/>
  <c r="P44" i="13"/>
  <c r="O44" i="13"/>
  <c r="N44" i="13"/>
  <c r="M44" i="13"/>
  <c r="J78" i="13"/>
  <c r="J77" i="13"/>
  <c r="J69" i="13"/>
  <c r="J65" i="13"/>
  <c r="J64" i="13"/>
  <c r="J63" i="13"/>
  <c r="W305" i="7"/>
  <c r="X305" i="7"/>
  <c r="Y305" i="7"/>
  <c r="Z305" i="7"/>
  <c r="AA305" i="7"/>
  <c r="AB305" i="7"/>
  <c r="AC305" i="7"/>
  <c r="V305" i="7"/>
  <c r="D305" i="7"/>
  <c r="E305" i="7"/>
  <c r="F305" i="7"/>
  <c r="G305" i="7"/>
  <c r="H305" i="7"/>
  <c r="I305" i="7"/>
  <c r="J305" i="7"/>
  <c r="K305" i="7"/>
  <c r="L305" i="7"/>
  <c r="M305" i="7"/>
  <c r="N305" i="7"/>
  <c r="O305" i="7"/>
  <c r="P305" i="7"/>
  <c r="Q305" i="7"/>
  <c r="R305" i="7"/>
  <c r="S305" i="7"/>
  <c r="T305" i="7"/>
  <c r="C305" i="7"/>
  <c r="F82" i="5"/>
  <c r="G82" i="5"/>
  <c r="H82" i="5"/>
  <c r="I82" i="5"/>
  <c r="J82" i="5"/>
  <c r="K82" i="5"/>
  <c r="L82" i="5"/>
  <c r="M82" i="5"/>
  <c r="N82" i="5"/>
  <c r="O82" i="5"/>
  <c r="P82" i="5"/>
  <c r="Q82" i="5"/>
  <c r="R82" i="5"/>
  <c r="S82" i="5"/>
  <c r="T78" i="5"/>
  <c r="T79" i="5"/>
  <c r="T80" i="5"/>
  <c r="T82" i="5"/>
  <c r="V82" i="5"/>
  <c r="W82" i="5"/>
  <c r="X82" i="5"/>
  <c r="Y82" i="5"/>
  <c r="Z82" i="5"/>
  <c r="AA82" i="5"/>
  <c r="AB82" i="5"/>
  <c r="AC78" i="5"/>
  <c r="AC79" i="5"/>
  <c r="AC80" i="5"/>
  <c r="AC82" i="5"/>
  <c r="D82" i="5"/>
  <c r="E82" i="5"/>
  <c r="C82" i="5"/>
  <c r="AA253" i="8"/>
  <c r="AB253" i="8"/>
  <c r="AC253" i="8"/>
  <c r="U253" i="8"/>
  <c r="V253" i="8"/>
  <c r="W253" i="8"/>
  <c r="X253" i="8"/>
  <c r="Y253" i="8"/>
  <c r="Z253" i="8"/>
  <c r="F253" i="8"/>
  <c r="G253" i="8"/>
  <c r="H253" i="8"/>
  <c r="I253" i="8"/>
  <c r="J253" i="8"/>
  <c r="K253" i="8"/>
  <c r="L253" i="8"/>
  <c r="M253" i="8"/>
  <c r="N253" i="8"/>
  <c r="O253" i="8"/>
  <c r="P253" i="8"/>
  <c r="Q253" i="8"/>
  <c r="R253" i="8"/>
  <c r="S253" i="8"/>
  <c r="T253" i="8"/>
  <c r="D253" i="8"/>
  <c r="E253" i="8"/>
  <c r="C253" i="8"/>
</calcChain>
</file>

<file path=xl/sharedStrings.xml><?xml version="1.0" encoding="utf-8"?>
<sst xmlns="http://schemas.openxmlformats.org/spreadsheetml/2006/main" count="3496" uniqueCount="1537">
  <si>
    <t>Charcot</t>
  </si>
  <si>
    <t>Presencial</t>
  </si>
  <si>
    <t>1:1</t>
  </si>
  <si>
    <t>Grupal</t>
  </si>
  <si>
    <t>DIARIO</t>
  </si>
  <si>
    <t>¿CÓMO? TIPO DE ENCUENTRO</t>
  </si>
  <si>
    <t>EVENTO</t>
  </si>
  <si>
    <t>BLOQUE TEMPORAL</t>
  </si>
  <si>
    <t>OBSERVACIÓN</t>
  </si>
  <si>
    <t>DESCRIPCIÓN</t>
  </si>
  <si>
    <t>REFLEXIÓN</t>
  </si>
  <si>
    <t>COMPARACIÓN</t>
  </si>
  <si>
    <t>NOMBRAR</t>
  </si>
  <si>
    <t>Corporal</t>
  </si>
  <si>
    <t>Otro</t>
  </si>
  <si>
    <t>¿CUÁNTOS?</t>
  </si>
  <si>
    <t xml:space="preserve">PRESENCIA </t>
  </si>
  <si>
    <t>Yo</t>
  </si>
  <si>
    <t xml:space="preserve">Ellos </t>
  </si>
  <si>
    <t>Nosotros</t>
  </si>
  <si>
    <t>x Nacionalidad</t>
  </si>
  <si>
    <t>x Profesion/Función</t>
  </si>
  <si>
    <t>Comport.</t>
  </si>
  <si>
    <t>NOMBRE UTILIZADO</t>
  </si>
  <si>
    <t>DEICTICOS</t>
  </si>
  <si>
    <t>DIALOGO</t>
  </si>
  <si>
    <t>CONFLICTO</t>
  </si>
  <si>
    <t>INTERCAMBIO</t>
  </si>
  <si>
    <t>I</t>
  </si>
  <si>
    <t>"Corría el año 1915, yo era un joven de unos 20 años" (Kjøniksen, 1915: 1)</t>
  </si>
  <si>
    <t>"El viejo Grams anunció gritando que empezarían las contrataciones  mañana a las 9 de la mañana y entonces toda la fila desapareció." (Kjøniksen, 1915: 3)</t>
  </si>
  <si>
    <t>"Adentro había un olor a sudor mezclado con otros olores indeseables, hacía mucho calor en la oficina, se sentía como un horno, creo que en esa pequeña habitación la temperatura rondaba entre los 40 a 50 grados a la sombra, así que era un horror estar parado ahí dentro." (Kjøniksen, 1915: 3-4)</t>
  </si>
  <si>
    <t>"(…) estaba el viejo Grams sentado en una silla mecedora, se lo veía mascando tabaco y escupiendo unos pedazos marrones, en una escupidera que estaba puesta a su lado."(Kjøniksen, 1915: 4)</t>
  </si>
  <si>
    <t>"Aquellos que estaban en la parte trasera más alejados, el viejo Grams no podía verlos, y yo estaba entre ellos al lado de la puerta y no había manera de llegar a ver." (Kjøniksen, 1915: 4)</t>
  </si>
  <si>
    <t>"De vez en cuando oía la voz del viejo Grams; tu más te vale que te acostumbres a un verano helado, y tu gran vago, posiblemente te elija como ‘flenser’…" (Kjøniksen, 1915: 4)</t>
  </si>
  <si>
    <t>"(…) un flequilludo que contrataba gritó, que ya era suficiente por hoy y que continuarían con el proceso de contratación a partir de mañana a la mañana a la misma hora." (Kjøniksen, 1915: 4)</t>
  </si>
  <si>
    <t>"S.H le entregó sus documentos y el contrato firmado. Luego era mi turno, me temblaban las rodillas porque estaba muy nervioso." (Kjøniksen, 1915: 6)</t>
  </si>
  <si>
    <t>"De repente, se aparece una cara de sueco a través de la ventana, y grita: “Si no lo quieren yo lo tomo” (Kjøniksen, 1915: 6)</t>
  </si>
  <si>
    <t>"Había varios que conocía del pueblo." (Kjøniksen, 1915: 8)</t>
  </si>
  <si>
    <t>"Entonces fue así que lo logramos, al mismo tiempo el viejo Gram nos gritó, que tengamos la tarjeta de anotaciones en el momento de alistarnos en los buques." (Kjøniksen, 1915: 6)</t>
  </si>
  <si>
    <t>"Cuando nos íbamos acercando, podíamos escuchar una campana de iglesia, fue como si esos campanazos sonaban para nosotros, “los cazadores de ballenas”." (Kjøniksen, 1915: 9)</t>
  </si>
  <si>
    <t>"Se empezó a hacer tarde, ya entrada la noche, para continuar con todo lo que debíamos hacer, teníamos que ir a la estación de tren, los muchachos empezaron a dispersarse por la calle, algunos éramos de avanzar." (Kjøniksen, 1915: 10)</t>
  </si>
  <si>
    <t xml:space="preserve">"El Capataz del buque factoría era el líder del viaje, fue él quien compró los billetes para nosotros, fue el que dijo que debíamos tener cuidado cuando cambiemos de tren." (Kjøniksen, 1915: 11) </t>
  </si>
  <si>
    <t>"Me di vuelta para buscar a mis compañeros todos habían desaparecido!! sólo caras extrañas, con lo cual me tragué todo de sorbo, lo que quedaba en la botella, me capturó la mirada de una chica bonita detrás del mostrador, ella sonrió tan deliciosamente, creo que se dio cuenta, que yo era un extranjero, le sonreí de vuelta y desaparecí." (Kjøniksen, 1915: 12)</t>
  </si>
  <si>
    <t>"El carpintero era el que sabía a donde teníamos que ir, así que lo seguimos. Yo caminaba con las manos en los bolsillos e iba caminando a su lado, al cruzar la calle me dijo: “Saca tus manos de los bolsillos muchacho y camina mirando hacia adelante y compórtate como un marinero y no como un granjero que acaba de ver una ciudad por primera vez.” Él agregó; que tenía mucho que aprender cuando uno visita otro país." (Kjøniksen, 1915: 13)</t>
  </si>
  <si>
    <t>"Un tranvía pasaba y saltamos todos para subirnos hasta llegar a donde estaba el resto de nuestros compañeros y tripulación, no fue difícil distinguir quién era el líder (...) ver a los muchachos al lado de una largas filas de vagones de ferrocarril llenos de carbón." (Kjøniksen, 1915: 14)</t>
  </si>
  <si>
    <t>"Estábamos allí y en eso se nos acerca un gordote que se parecía a un bulldog, él llevaba albóndigas en su gorra con marca de la compañía, nos mostró por debajo de la mesa." (Kjøniksen, 1915: 14)</t>
  </si>
  <si>
    <t>"(…) yo sólo tenía conmigo un pequeño cuchillo, con lo cual tuve que esperar para que alguien me prestara pero eso podía llegar a entenderse como que yo era un blandengue! –slappen-." (Kjøniksen, 1915: 15)</t>
  </si>
  <si>
    <t>"Había tres Primeros Oficiales, este era el 3er Primer Oficial que iba a ser nuestro ‘Jefe de Trabajo’. Gritó nuestros nombres y dijo que necesitaban trabajadores y ‘lanzadores de carbón’. Todos estaban molestos cuando él vino a gritarnos, entonces dijeron que íbamos a recibir  esas  planillas  para anotar nuestras horas de trabajo." (Kjøniksen, 1915: 15)</t>
  </si>
  <si>
    <t>"Luego tuvimos que ir a ver a un hombre que lo llamaban el husmeador, tenía un tubo con una salida y como en el interior del pitorro inserta una mecha en la boquilla con lo cual empezó a salir humo cuando se empezó a quemar." (Kjøniksen, 1915: 16)</t>
  </si>
  <si>
    <t>"Allí olía feo pero lo peor era que cuando empezamos con el carbón uno no podía ni ver a quien se le cruzaba por delante. Empezamos a practicar un poco. La exudación era impresionante, y uno terminaba haciendo un lodo entre la transpiración y el carbón." (Kjøniksen, 1915: 16)</t>
  </si>
  <si>
    <t>"(…) tomábamos nuestras pipas y tabaco de una manera que nos servía para relajarnos un poco y fumar mientras permanecíamos sentados por un largo tiempo," (Kjøniksen, 1915: 16)</t>
  </si>
  <si>
    <t>"Yo no dormía porque sólo pensaba en que podía venir en cualquier momento uno de los Oficiales, yo no era demasiado confiado, pero aquellos que se recostaban y hasta roncaban no pensaban en nada, ellos sólo se acostaban y soñaban con carbones y con echar carbón (...) no oí ningún otro, solo en 3er Oficial que venía agachándose y vio que no trabajaban. El preguntó: “¿Qué pasó que nos tomamos el tiempo y no controlábamos la caldera y mantener la velocidad , acaso creen que están en una casa de reposo? Entonces agarró todas las fichas de seguridad (planillas que veníamos llenando con las horas de trabajo) y las hizo desaparecer, ahí se le tuvo respeto al 3er Oficial, después de todo éramos solo chicos jóvenes." (Kjøniksen, 1915: 17)</t>
  </si>
  <si>
    <t>"Vino el 3er Oficial con la lista y empezó a gritar nuestros nombres, quedamos la misma cuadrilla, que estaba en la sala de maquinarias echando carbón. Él nos dijo: “Sí, chicos ustedes han hecho lo suficiente después del desastre en la sala de máquinas, vamos a ver cómo se comportan ahora que estamos en camino hacia la Isla Shetland del Sur”." (Kjøniksen, 1915: 17)</t>
  </si>
  <si>
    <t>"Uno de los muchachos vino corriendo con una camisa para ofrecernos, la traía sacudiéndola en el aire, venía corriendo tan rápido que se chocó contra unos de los botecitos. Luego desapareció debajo del bote en la arena, seguro se había escondido." (Kjøniksen, 1915: 20)</t>
  </si>
  <si>
    <t>"Un niño negro muy pequeño se coló a bordo, estaba casi sin ropa, sólo llevaba puesto una camisa harapienta corta, iba descalzo y estaba hambriento, se veía como un palito, una pulga pero parecía bastante salvaje a la vez, él cantaba con tal que se le diera un pedazo de pan. Cantó y al final obtuvo su pedazo de pan, tenía tanta hambre que llegaban otros compañeros y volvía a cantar y así comió tantos pedazos de pan que de lo flaco que se veía, la panza sobresalía pareciéndose a un tambor. Luego desapareció del barco otra vez." (Kjøniksen, 1915: 20)</t>
  </si>
  <si>
    <t>"Al rato vinieron varios niños pero luego vino uno de los Oficiales, y les arrojó un manojo de monedas en el mar y entonces pensamos que arriesgaba la vida de los niños negros, ellos se sumergieron en el mar, y al minuto volvieron a la superficie con las moneda, eran tan jóvenes pero sabían todo, conocían bien de aquí y de otros lados. " (Kjøniksen, 1915: 20)</t>
  </si>
  <si>
    <t>"Igualmente, se notaba que no era difícil tomarlos para trabajar por un poco de dinero. En tanto uno llevara algo de dinero los podía contratar para que lo llevan a uno a ver, hacer algún trabajo, etc. Se estilaba que lo hicieran. Y a muchos negros los contrataban para que cargaran las cargas de carbón al barco, otros para trabajar en la sala de carbón. Inclusive hubo dos de ellos que se escondieron bajo la lona que cubre a los botes salvavidas, intentando escaparse." (Kjøniksen, 1915: 20)</t>
  </si>
  <si>
    <t>"(…) pero no había pasado mucho tiempo para que viniera un ‘flenser’ entrara y lo ayudara para que pueda salir un poco para tomar aire fresco, después de la tormenta." (Kjøniksen, 1915: 20-21)</t>
  </si>
  <si>
    <t>"Ahora puedes ir a la sala de máquinas hasta donde está la escotilla de echar carbón y mira debajo en la habitación de al lado ahí vas a poder ver a Degosen  en la pequeña sala con tus pantalones puestos, y fue exacto y preciso como me lo dijo." (Kjøniksen, 1915: 23)</t>
  </si>
  <si>
    <t>"Una vez trabajamos juntos, con este chico de color llamado Emanuel, el 3er. Oficial había decidido que el chico de color entrenara en el trabajo de echar carbón, después de eso trabajaríamos con las carretillas, éramos solo dos, así que el trabajo de echar carbón y de llevar y traer el carbón había sido muy duro y no le había gustado para nada (...) él se sentía igual seguro de lo que hacía pero en un momento se tropezó y cayó en la pila de carbón. Se enojó tanto conmigo que se paró y vino hacia mi sosteniendo un cuchillo, yo me asusté, entonces le grité al jefe y él jefe vino enseguida y agarró al chico él mismo (...) Un día se dijo que este chico debería trabajar poco con los operarios de las máquinas y del trabajo pesado, porque era peligroso, entonces lo mejor por ahora sería que le dieran trabajos en la cubierta" (Kjøniksen, 1915: 23-24)</t>
  </si>
  <si>
    <t>"Al final para relajarse cada uno se compró su cuchillo y se le pusieron los nombres de cada uno, así se sabía bien todo y cada uno iba a cuidar del suyo. Lo mismo que un chico de Sberg lo habían aconsejado mal, pobre, fue entonces que una vez él fue a pedir café al ‘Messen’, el chico que se encarga del comedor, él había traído pan fresco y se dio una vuelta por las mesas sirviendo, ya que había cortado en algunas rodajas, cuando el pan vino a S. no tenía el cuchillo..." (Kjøniksen, 1915: 29)</t>
  </si>
  <si>
    <t>"Esa noche la pasamos allí, había una batalla naval entre ingleses y alemanes, habían enviado un buque de guerra alemán por lo cual nosotros con antelación al día siguiente nos marchamos." (Kjøniksen, 1915: 30)</t>
  </si>
  <si>
    <t>"Uno de los muchachos que ya había estado en otro viaje anterior allí, nos contó como lucía todo allá “abajo”. Había una pequeña grieta por la cual debíamos entrar para llegar allí." (Kjøniksen, 1915: 31)</t>
  </si>
  <si>
    <t>"Éramos nosotros los que habíamos estado en el Benguella que debían permanecer aquí. Era yo, Martin, Stinar, Trygve, Thoralf, Alfred, Kristian, Albert, Johansen." (Kjøniksen, 1915: 32)</t>
  </si>
  <si>
    <t>"El Cocinero que se encontraba allí era un hombre grandote y con mucha fuerza y también se encontraba el Administrador que era un hombre de alrededor de unos 40 años y era un tipo que parecía que le gustaba chusmear y calumniar." (Kjøniksen, 1915: 32)</t>
  </si>
  <si>
    <t>"Allí en la ’Cueva’ donde se faenaba la carne, era bastante lo que había siempre en el piso por ello los ‘Muchachos ganchos’ (eran los que colgaban los trozos de carne faenada) también llevaban pedazos para los cocineros." (Kjøniksen, 1915: 33)</t>
  </si>
  <si>
    <t>II</t>
  </si>
  <si>
    <t>"Cuando la carne y harina de huesos era extraída por ebullición, era el trabajo para los ‘carpinteros del frío’ –kjoletømmernes- que trabajan y se encargaban de este trabajo. Habían dos hombres que se encargaban de esta tarea, y luego estaban los que llevaban en carretilla a los de secado y las partes que no se secaban bien se llevaban para tirar al lado del terraplén." (Kjøniksen, 1915: 34)</t>
  </si>
  <si>
    <t>"Entonces nos fuimos para el Hektoria cuando estábamos allí, vino uno de los Oficiales que traía un papel bastante grande en las manos, nosotros permanecimos un poco alejados, estábamos toda la banda y el Oficial nos leyó el texto que decía que “No se podía conseguir una firma final, para nuestras ‘tarjetas de trabajo’ si hacíamos huelga.” (Kjøniksen, 1915: 35)</t>
  </si>
  <si>
    <t>"El día después nos encontramos en la cubierta uno de los Oficiales donde nuevamente nos llamaron por nuestros nombres, a mí me había tocado el echar carbón a la caldera, todavía y al cual fui remitido abajo en la sala de carbón…" (Kjøniksen, 1915: 37)</t>
  </si>
  <si>
    <t>III</t>
  </si>
  <si>
    <t>"El 3er. Oficial nos vino a ver y luego me vino a hablar y me dijo: “Ahora tu vuelves a casa mi hijo, yo sé que he sido duro contigo, muchas veces, pero lo hice para que aprendas y te mantengas bajo línea, sucede así en todo, uno debe ser duro para que salgan lo mejor posible, ya hemos logrado que seas prolijo con tus cosas llegaste a adaptarte con nosotros en la estación de tierra y has aprendido, vas a volver a establecerte en tu hogar así que sólo queda, ahora ir para la estación a tomar el tren.” (Kjøniksen, 1915: 39)</t>
  </si>
  <si>
    <t>"Pasamos nuevamente por varias ciudades en la zona de ‘Sorland’ asimismo Arendal y otros más fue raro vernos en los campos a nosotros los cazadores de ballenas, y luego estábamos ahí, ya casi esperando como el 4to ferry, pero parecía que no nos alcanzaba el tiempo, queríamos volver a ver y pasear por los campos de Tønsberg, allí nos fuimos a la oficina de Bugge y recibimos nuestras tarjetas de jornadas laborales y de ahí nos fuimos a todos cada uno a su casa." (Kjøniksen, 1915: 39)</t>
  </si>
  <si>
    <t>Mismo</t>
  </si>
  <si>
    <t>Joven</t>
  </si>
  <si>
    <t>x  Nombre Propio</t>
  </si>
  <si>
    <t>Viejo Grams</t>
  </si>
  <si>
    <t>El</t>
  </si>
  <si>
    <t>"(…) había tres hombres apostados en la entrada con grandes chaquetas, y yo flaco pobre de mi…!" (Kjøniksen, 1915: 3)</t>
  </si>
  <si>
    <t>Hombres, Pobre Flaco</t>
  </si>
  <si>
    <t>Materialidad</t>
  </si>
  <si>
    <t>Flequilludo</t>
  </si>
  <si>
    <t>"(...) cuando abrieron la puerta, era uno de los que contrataba que agarrándonos del brazo dijo: “No, no muchachos, por aquí no pueden entrar ……… pero bueno siendo solo ustedes dos, entren. Entramos y se sentó en la silla mecedora. Al fondo en una esquina de la oficina estaba un tipo grandote con pinta de recio, con unos mostacholes enormes, nos miró pero no dijo nada, sólo se quedó allí en la esquina.”(Kjøniksen, 1915: 5)</t>
  </si>
  <si>
    <t>Tipo grandote</t>
  </si>
  <si>
    <t>"Grams agarró un contrato, S.H fue el primero en ser contratado, el que contrataba, Grams y el de la esquina se miraron, el fortachón de la esquina era el que iba a ser el Capataz de la estación de tierra." (Kjøniksen, 1915: 5)</t>
  </si>
  <si>
    <t>Grams, Fortachón y Capataz</t>
  </si>
  <si>
    <t>"“No, yo quiero ganar 1 ore también, dije, cuando uno va a trabajar y si mi compañero va a ganar 1 ore”, …………… pero no me permitieron hablar, Él dijo: “Si quieres tener este trabajo, vas a tener que aceptar lo que te he dicho.” (Kjøniksen, 1915: 6)</t>
  </si>
  <si>
    <t>Cara de Sueco</t>
  </si>
  <si>
    <t xml:space="preserve">Grams </t>
  </si>
  <si>
    <t>"(...) luego Gram se da vuelta con la silla y mirando al fortachón de la esquina, me dice: “¿Ves aquel que está allá? Él va a ser tu entrenador. Si no te comportas como un buen chico, te las vas a ver con él, allí en la estación de tierra en la isla South Shetland” (Kjøniksen, 1915: 6)</t>
  </si>
  <si>
    <t>Grams y Capataz</t>
  </si>
  <si>
    <t>"(…) todo el clima estaba bastante bien, excepto por algunas tormentas que no se convirtieron más que en mareos, lejos de convertirse en algo peor, bastante bien para alguien que se había criado en el interior y en el campo." (Kjøniksen, 1915: 9)</t>
  </si>
  <si>
    <t>Criado en el campo</t>
  </si>
  <si>
    <t>Los cazadores de ballenas</t>
  </si>
  <si>
    <t>Muchachos</t>
  </si>
  <si>
    <t>Capataz</t>
  </si>
  <si>
    <t xml:space="preserve">"Pero nadie tenía un 'centavo' y compró para algunos el Capataz ya que tenía algunos pennys!  Él me prestó unos 6 pennys con lo cual compré una limonada  por 6 pennys y me quedé parado ahí al lado del mostrador tomando y disfrutando y mirando a las hermosas damas, que uno se topaba ligeramente alrededor por la estación." (Kjøniksen, 1915: 12) </t>
  </si>
  <si>
    <t>Extranjero</t>
  </si>
  <si>
    <t>Carpintero, Granjero y Marinero</t>
  </si>
  <si>
    <t>"(...) nos sellaron nuestro pasaportes Noruegos y además nos dieron un pasaporte inglés que tuvimos que poner todas nuestras huellas digitales, además de recibir la orden de que tendríamos que ir todos los días para que lo sellaran. Todo esto fue traducido por el carpintero, para seguir con cuidado de ahora en más, sabía que el carpintero –tomermannen- era asistente como para guiarnos, él sabía qué teníamos que hacer y a dónde ir para encontrar nuestro buque factoría." (Kjøniksen, 1915: 13-14)</t>
  </si>
  <si>
    <t>Noruego, Inglés</t>
  </si>
  <si>
    <t>Lider</t>
  </si>
  <si>
    <t>Gordote</t>
  </si>
  <si>
    <t>Blandengue</t>
  </si>
  <si>
    <t>"Los camarotes eran un agujero estrecho, pero luego nos dieron más lugar ……………… en alguna parte del barco." (Kjøniksen, 1915: 15)</t>
  </si>
  <si>
    <t>"(...) un hombre gordo y grandote con un mostacho enorme vino con una lista larga de nombres, tenía un mostacho enorme y mascaba tabaco con lo cual se hacía ‘una especie de salsa’ con su saliva y el tabaco corría por su barbilla." (Kjøniksen, 1915: 15)</t>
  </si>
  <si>
    <t>Grandote</t>
  </si>
  <si>
    <t>Oficial y Jefe de trabajo</t>
  </si>
  <si>
    <t>Humeador</t>
  </si>
  <si>
    <t>3er Oficial</t>
  </si>
  <si>
    <t>"El Oficial 3ro nos dijo que ahora podíamos unirnos con él para ir a la habitación donde estaba la fuente de alimentación (sala de vapor) tuvimos un poco de apuro y él nos lanzó una bocanada de tabaco dejando la aureola en el aire y nos dijo: 'Ustedes muchachos desde ahora todas las planillas que usen me lo tienen que traer a mi cada noche, para ser controlado. "Y nos dijo: 'Sean inteligentes, muchachos hagan este trabajo desagradable lo más rápido posible para que les sea más llevadero'. ” (Kjøniksen, 1915: 16)</t>
  </si>
  <si>
    <t>3er Oficial y Muchachos Jóvenes</t>
  </si>
  <si>
    <t xml:space="preserve">3er Oficial </t>
  </si>
  <si>
    <t xml:space="preserve">Jefe </t>
  </si>
  <si>
    <t>"A la una de la mañana viene el Jefe corriendo a mi camarote, preguntándome que era lo que estaba pasando! no había transcurrido más de un cuarto de hora desde que me acosté, le dije que me sentía enfermo. Pero él no quería que me quede acostado, ni saber que me sentía mal, y me dijo que me iba a sentir mejor cuando vaya abajo. Sólo ven, levántate son las 2 de la mañana y el 3er Oficial espera por ti. Tu sólo estas un poco mareado nada más, se te va a pasar rápido cuando empieces a subir y bajar con la carretilla se te va a pasar y ahí ya no vas a pensar más en sentirte enfermo." (Kjøniksen, 1915: 1)</t>
  </si>
  <si>
    <t>"Luego vinieron corriendo efusivamente dos chicos negros ‘nigergutter’, muy flacos, el jefe se había quedado mirando la mercancía sentando y sostenía un bolso marrón, nosotros nos alejábamos mientras que estábamos en una fila, él empezó a llamarnos, pero nosotros los Noruegos apreciábamos las frutas, bananas, naranjas y demás. Pasó un rato, fue rápido como en un suspiro." (Kjøniksen, 1915: 20)</t>
  </si>
  <si>
    <t>Nigergutter y Nosotros los Noruego</t>
  </si>
  <si>
    <t>"El Jefe era de esos que ellos deciden cuánto es lo que van a pagar, el sí miraba una camisa, la miraba por un rato y luego le decía a los niños que la vendían que 'Toma, aquí tienes unas 3-4 naranjas', por supuesto que los chicos se quedaban esperando más, pero el seguiría hasta cansarlos y decirles: 'Aquí tienes una más' y de esa forma cerraba el trato. Así continuó uno tras otro, con los pantalones y camisas, con las frutas y los jugos y muchos otros productos raros." (Kjøniksen, 1915: 20)</t>
  </si>
  <si>
    <t>Muchachos y Jefe</t>
  </si>
  <si>
    <t>Muchacho negro</t>
  </si>
  <si>
    <t>Niños negros y Oficial</t>
  </si>
  <si>
    <t>Negros</t>
  </si>
  <si>
    <t>Flesner</t>
  </si>
  <si>
    <t>"En los días de descanso todos teníamos que afeitarnos y era como regla que Neptuno y su Sra. venían a bordo y entonces se volvía divertido el viaje. En esos tiempos utilizábamos parte de la piel de las ballenas como bañaderas, un cubo y una mezcla de sebo, un muchacho con un cepillo lo llamábamos ‘el chico del jabón’ y también estaba el que afeitaba, pero primero estaba el doctor que nos hacia un control médico y luego nos afeitaban. Así que teníamos también a un diácono que ayudaba al doctor con las medicinas y con los vendajes, los que estaban enfermos debían ser controlados cuidadosamente porque luego pasarían a ser enjabonados cuando el ‘chico del jabón’, ‘lo embadurnara’. Luego el barbero utilizaba un cuchillo afilado con el cual con buena precisión realizaba de unas pocas pasadas rasuraba perfecto, y cuando el barbero terminaba salíamos afuera a lavarnos con agua. Aquí a bordo, todo era un rígido seguimiento de plan, pero ese día fue un día improvisado, el Capitán se negó a afeitarse, no quería saber nada de ello." (Kjøniksen, 1915: 21)</t>
  </si>
  <si>
    <t>Dagosen</t>
  </si>
  <si>
    <t>Barbero, Chico del Jabón, Diácono, Capitán</t>
  </si>
  <si>
    <t>Chico de color</t>
  </si>
  <si>
    <t>" (...) cerca de la cena me encontré con un ‘flesner’ que yo ya había ido en un viaje con él a –dass- , me preguntó si quería ir a afilar a una piedra afiladora, hacerlo por él, me dijo porque no había ningún afilador en ese momento y que los ‘flesner’ debían mantener afilados y ocuparse de sus propios  cuchillos, así que me fui ahí, atrás de la piedra y me puse hacerla andar, estaba bueno hacer eso y ponerse allí y hacer andar la piedra de afilar. Hans Evrin, se llamaba él y me dijo: 'Puedes hacerlo rápido y quedarte aquí y hacer andar la piedra por mí'. Pero no pasó mucho tiempo que Adán permaneció en el paraíso! No había pasado mucho más que la una que el 3er. Oficial vino como un relámpago, el hervía por fuera!: '¡Estás aquí afuera! ¡Tu gran patán! Y todavía te pones a afilar y a usar la afiladora, pero no vamos a soportar nada mas de esto!' Dijo: '¡Yo no puedo tener a un débil como tú para trabajar! ¡Necesitamos tener jóvenes fuertes y entrenados que se les dice que vengan y vienen! ¡Así que ven ya abajo con tu carretilla, yo tengo que dejar de estar corriendo detrás de ti y vigilando que haces todo el tiempo! Así que ven ya conmigo!” (Kjøniksen, 1915: 25)</t>
  </si>
  <si>
    <t>Flesner y Oficial</t>
  </si>
  <si>
    <t>"Pero el día siguiente vino el 3er. Oficial, yo debía hacer sus tareas pesadas pero para mi asombro él me dijo: 'Tú  eres un buen chico, vas a tener un respiro, por ahora voy a conseguirte un trabajo más fácil, así que despreocúpate, vas a comenzar a quitar los barrenadores de la cubierta, así que vas a trabajar allí, te vas a sentar en ella y sacar el óxido y limpiarla'." (Kjøniksen, 1915: 25)</t>
  </si>
  <si>
    <t>3er Oficial y Chico</t>
  </si>
  <si>
    <t>"Me olvidé de usar el lijador de óxido, y debo decir que fue otro cantar, primero vino el 3er. Oficial y notó que no tenía las herramientas, por lo cual me agarró del cuello y me levantó en el aire, mientras que cantaba que así de esa forma era que yo iba a sacar el óxido y sentarme y mirar hacia el mar así  de tranquilo? Al mismo tiempo llegó uno de los Capitanes y preguntó qué era lo que estaba pasando, y él le dijo al capitán: 'Mire y consiga una mierda de trabajo para este vago, lo encontré haciendo nada, sentado aquí sin querer hacer nada! Tome y lléveselo nuevamente debajo de la cubierta! “Sí” dijo el capitán: 'Yo necesito a alguien que este limpiando toda la basura abajo, y que saque todo el aceite que se volcado!' “Sí” dice el 3er. Oficial: 'Hay un trabajo así para aquellos que son vagos como perros!' Entonces me tuve que ir con el Capitán abajo y la verdad ¡El trabajo era horrendo! (Kjøniksen, 1915: 26)</t>
  </si>
  <si>
    <t>3er Oficial, Capitán y Vago</t>
  </si>
  <si>
    <t>" (...) y cada vez que el Capitán se iba por un minuto nos sentábamos un ratito y pensábamos en fumar la pipa pero no teníamos tiempo de sentarnos por más de unos minutos porque el 3er. Oficial andaba siempre por allí, él se ponía furioso cuando veía que los muchachos no hacían lo que él decía, y siempre andaba diciéndonos 'Esto no es una casa de descanso'. Nosotros sólo queríamos estar un poco tranquilos, no era que queríamos estar todo el tiempo sentados y no querer hacer nada!" (Kjøniksen, 1915: 26)</t>
  </si>
  <si>
    <t>Capitán</t>
  </si>
  <si>
    <t>"Luego cuando él volvió abajo nuevamente se acercó más a una de las cubetas donde estaban los carbones y encontró además una soga y entonces empezó a tirar y vio que estábamos escondidos allí. Cuando nos vio se volvió furioso y preguntó si era una especie de broma de granjeros, en el mismo decía: “KJØRBO FRA TØNSBERG”  y  él nos preguntó si sabíamos lo que estábamos haciendo! El 3er Oficial, dijo que sólo había granjeros a bordo y que no eran buenos para nada! Agarró la carretilla de carbón y  desapareció ………………" (Kjøniksen, 1915: 28)</t>
  </si>
  <si>
    <t>Oficial y Granjeros</t>
  </si>
  <si>
    <t>" (...) entonces los muchachos se agacharon para que el 3er. Oficial no los vea y comieron cuando él desapareció. Él ya había sido engañado demasiadas veces por mis compañeros, pero mi compañero también era un zorro astuto ya que me dijo simplemente estate acostado en silencio durante un tiempo que no podemos arrastrarnos hacia adelante, incluso el 3er. Oficial, creo que se esconde en un rincón. Y nos mantuvimos inmóviles por 10 minutos hasta que uno de los compañeros se empezó a reír y cuando nos quisimos acordar él ya estaba lejos en la escalera y nos había hecho caer en la trampa. Pero cuando me estaba yendo como era el único que había quedado atrás el 3er. Oficial me vio y me volvió agarrar del cuello, el me agarró fuerte y me preguntó qué había estado haciendo todo este tiempo, y me dijo que ahora no iba a ir a ningún lado y que me tenía que quedar ahí y esperar toda la noche." (Kjøniksen, 1915: 28)</t>
  </si>
  <si>
    <t>"Al día siguiente se acerca y me dice: 'Tú has estado sentado toda la mañana y no has hecho una mierda y ahora te voy agarrar patán, y me volvió agarrar del cuello otra vez, que de tanta fuerza que hacia él se ponía colorado y que ya que había estado en la pila de carbón escondido, que esta vez dejaba pasar, pero que si se volvía a repetir iba a ser serio' (Kjøniksen, 1915: 28)</t>
  </si>
  <si>
    <t>Oficial, Zorro y Muchachos</t>
  </si>
  <si>
    <t>Oficial</t>
  </si>
  <si>
    <t>Alemanes e Ingleses</t>
  </si>
  <si>
    <t>info</t>
  </si>
  <si>
    <t>material</t>
  </si>
  <si>
    <t>Muchacho</t>
  </si>
  <si>
    <t>Nosotros, Nombres</t>
  </si>
  <si>
    <t>Cocinero y Administrador</t>
  </si>
  <si>
    <t>"Debíamos empezar a cazar, fuimos llamados por el Capataz de allí, de la estación de tierra, yo lo reconocí me di cuenta que él estuvo el día que yo fui contratado en Tønsberg." (Kjøniksen, 1915: 32)</t>
  </si>
  <si>
    <t>Muchachos Ganchos</t>
  </si>
  <si>
    <t>"Él bajaba a buscar los trozos donde estaban los faeneros ‘Flenser’ él nos contó un día que cuando bajó a buscar los pedazos, vio a un hombre cubierto en sangre, era que habían cortado la ballena, fueron dos suecos fortachones que se encargaron de hacerlo, porque no tenían otra cosa que un serrucho para árboles." (Kjøniksen, 1915: 33)</t>
  </si>
  <si>
    <t>Flenser y Suecos</t>
  </si>
  <si>
    <t>Carpinteros del Frío</t>
  </si>
  <si>
    <t>"Por otra parte habíamos escuchado que tenían manteca y nosotros ya estábamos hartos de la carne y queríamos comer manteca con el pan. El día llegó en el que el silbato de buque Hektoria sopló a las 6 de la mañana, pero ninguno de nosotros se había caído de la cama por ello. Luego vino el Capataz y nos dijo: '¿Ninguno de ustedes ha oído el pitido del barco? Ahora ustedes deben venir, deben salir y ver afuera', a lo que nosotros le respondimos: 'No vamos a ir afuera si no nos dan manteca para el pan.' “Ok”, dijo el capataz: 'Yo ahora me voy a ir a hablar con el Jefe y le voy a decir lo que ustedes quieren.' Así fue que cuando el salió fuera del cuartel, diez minutos más tarde teníamos al jefe parado en la puerta, él se veía perturbado y nos preguntó si no íbamos a ir a trabajar. “No”, le dijimos: 'No queremos ir a trabajar sólo para tener comer grasa en el pan todo el tiempo.' El Jefe se puso furioso, él dijo que deberíamos agradecer y estar contentos de tener algo con que untar el pan." (Kjøniksen, 1915: 34-35)</t>
  </si>
  <si>
    <t>Capataz y Jefe</t>
  </si>
  <si>
    <t>"Aquí yacía en la estación de tierra todo el aceite y combustible que habíamos extraído y que se debía cargar a bordo del buque factoría y por ello: 'Yo necesito de ustedes, pero ahora yo debo tomar gente de otro buque factoría', nos dijeron que esto no significaba nada para ellos si nosotros hacíamos huelga, uno de los chicos le respondió correctamente al jefe, aunque ya estaba  levantando en ira fue que el jefe ahí lo interrumpió y le dijo: 'Cállate mi hijo, yo llegaré a un acuerdo contigo porque eres un buen chico y voy a necesitar de tu trabajo en el Hektoria de regreso a casa así que no te molestes que tú vas a venir con nosotros.' (Kjøniksen, 1915: 36)</t>
  </si>
  <si>
    <t>"Así que fuimos enviados afuera con un bote de motor hasta el buque factoría y cuando llegamos a bordo ahí estaba el Capataz que quería tener una charla con nosotros. Entonces él nos dijo: 'Si ustedes ahora son chicos inteligentes y trabajan bien en el viaje de vuelta a casa, voy a borrar lo más que pueda de los records de ustedes el episodio de la huelga. Sólo les voy a descontar un cuarto y tomo el barril 3- de 400 por lo que sólo les pido que hagan bien las cosas en este viaje de vuelta, ya que si quisiera realmente les podría deducir mucho más. Dejen las cosas así, como yo digo.' (Kjøniksen, 1915: 37)</t>
  </si>
  <si>
    <t>"Y ahora que íbamos viajando a casa le quería preguntar: ¿Qué había pasado, ya que no sabía porque esa vez, que yo me había puesto a tratar de cerrar la puerta porque dormía al lado de la puerta en el cuartel le pedí que cerraran bien la puerta, y que me ayudaran, en eso un tipo grande y fortachón que se llamaba Antoni me mostró un cuchillo y me dijo: un día de estos lo vas a encontrar puesto en tu espalda! Y no supe por que!." (Kjøniksen, 1915: 38)</t>
  </si>
  <si>
    <t>Antoni</t>
  </si>
  <si>
    <t>Nosotros los cazadores de ballenas</t>
  </si>
  <si>
    <t>"(...) entonces se abrió la puerta y salió un viejo de barba bien arreglada y tupida, me di cuenta que estaba justo en frente del agente de contratación: el Sr. Gram y nos dijo: que si no nos comportábamos como buenos muchachos, iba a cancelar todas las contrataciones del día." (Kjøniksen, 1915: 3)</t>
  </si>
  <si>
    <t>"El viejo Gram venía como volando espantando con los brazos como alas a las gaviotas, le tenía miedo. 
Pobre de aquellos que el viejo Gram había tomado de ayudantes cada tanto escupía el tabaco cerca de las maletas (...) Entonces llegó el tren, el viejo Gram nos gritó: “Suerte con el viaje muchachos!”  (Kjøniksen, 1915: 1)</t>
  </si>
  <si>
    <t>FRAGMENTOS DIARIO - CITAS TEXTUALES</t>
  </si>
  <si>
    <t>"(...) le di mis papeles a Grams, pero Grams parecía que sólo se mecía y escupía, en una de esas mira mis documentos y me dice: ”¿Que has hecho con tu certificado de  bautismo? Que esta todo desgranado y no se ve tu apellido” Entonces le dije, que las ratas me lo habían agarrado ¿Las ratas? Dice Gram y se rio, no hijo, no puedes ser contratado con este documento en semejante condiciones." (Kjøniksen, 1915: 6)</t>
  </si>
  <si>
    <t>"What a comment on the polar ennui of last century travel books, what a lesson to the large scientific expeditions!" (Bagshawe, 1939: xiii)</t>
  </si>
  <si>
    <t>"According to the whaling people, there are no fish in Port Foster" (Bagshawe, 1939: 9)</t>
  </si>
  <si>
    <t>"To watch the penguins' habits was a continual pleasure, even though it involved a great deal of note writing on returning to the hut. Notes were normally first made in pencil in the field-book and then written up carefully immediately afterwards in the log-books." (Bagshawe, 1939: 159)</t>
  </si>
  <si>
    <t>Young men, Juniors</t>
  </si>
  <si>
    <t>Two young and inexperienced men</t>
  </si>
  <si>
    <t>Good friends the Whalers</t>
  </si>
  <si>
    <t>Two Men, Junior scientist</t>
  </si>
  <si>
    <t>No Presencial</t>
  </si>
  <si>
    <t>Scientist, Lester</t>
  </si>
  <si>
    <t xml:space="preserve">Scientist </t>
  </si>
  <si>
    <t>Men, People</t>
  </si>
  <si>
    <t>Young men y Veterans</t>
  </si>
  <si>
    <t>Cope, Wilkins, Lester y Bagshawe, Whaling Cía.</t>
  </si>
  <si>
    <t>Whaling captains, Whalers</t>
  </si>
  <si>
    <t>Home y Civilization</t>
  </si>
  <si>
    <t>Leader, Wilkins, Lester and I, Whalers</t>
  </si>
  <si>
    <t>Leader, Wilkins, Cope, Lester and me, Cap. Andersen</t>
  </si>
  <si>
    <t xml:space="preserve">Home  </t>
  </si>
  <si>
    <t>Our people, Captain Andersen, Leader</t>
  </si>
  <si>
    <t>England</t>
  </si>
  <si>
    <t>Whalers y Anersen</t>
  </si>
  <si>
    <t xml:space="preserve">Home, Sandefjord </t>
  </si>
  <si>
    <t>Landlubber</t>
  </si>
  <si>
    <t>Antarctic, South</t>
  </si>
  <si>
    <t>British party</t>
  </si>
  <si>
    <t>Rest of the World</t>
  </si>
  <si>
    <t xml:space="preserve">Lester, Captain Kettle, Farmer </t>
  </si>
  <si>
    <t>Alla</t>
  </si>
  <si>
    <t>Acá</t>
  </si>
  <si>
    <t>Officers, Captain Andersen, Great Explorers, Others</t>
  </si>
  <si>
    <t>People, Mr. Hardy, Men, Foreigner</t>
  </si>
  <si>
    <t>My own country</t>
  </si>
  <si>
    <t>Homely folks</t>
  </si>
  <si>
    <t>The Islands</t>
  </si>
  <si>
    <t>Falklands</t>
  </si>
  <si>
    <t>Crew, Men, Norwegians, Swedes and Danes</t>
  </si>
  <si>
    <t>Mr. Hamilton, Magistrate</t>
  </si>
  <si>
    <t xml:space="preserve">Crew, Men </t>
  </si>
  <si>
    <t>Challenger Pass</t>
  </si>
  <si>
    <t>Captain, Steward, Chief Engineer, Third Officer</t>
  </si>
  <si>
    <t>Mountain Goats, Companions</t>
  </si>
  <si>
    <t>Port Foster</t>
  </si>
  <si>
    <t>Whaling People</t>
  </si>
  <si>
    <t>captain-gunner, mate, chief and second engineers, steward, two stokers and three ordinary seamen, Cap. Skidsmo</t>
  </si>
  <si>
    <t>Captain</t>
  </si>
  <si>
    <t>Whalers</t>
  </si>
  <si>
    <t>The harbour</t>
  </si>
  <si>
    <t>Landbubber</t>
  </si>
  <si>
    <t>Flensers</t>
  </si>
  <si>
    <t>Weddell Sea y Palmer Archipelago</t>
  </si>
  <si>
    <t>Poor fellows y my own countrymen</t>
  </si>
  <si>
    <t>Doctor y Hamilton</t>
  </si>
  <si>
    <t>Our audience, Hamilton, the doctor, and the captain of the Ronald,</t>
  </si>
  <si>
    <t>Lester</t>
  </si>
  <si>
    <t>Cope y Wilkins, Officers</t>
  </si>
  <si>
    <t>MISMO</t>
  </si>
  <si>
    <t>OTRO</t>
  </si>
  <si>
    <t>TOTAL</t>
  </si>
  <si>
    <t>far from conventional surroundings</t>
  </si>
  <si>
    <t>Hamilton, Doctors</t>
  </si>
  <si>
    <t>Home</t>
  </si>
  <si>
    <t>Unknown country</t>
  </si>
  <si>
    <t>Wilkins, Cope y Lester</t>
  </si>
  <si>
    <t>Mountainous Land</t>
  </si>
  <si>
    <t>All hands</t>
  </si>
  <si>
    <t>crew, wireless operator</t>
  </si>
  <si>
    <t>our island Water-Boat Point</t>
  </si>
  <si>
    <t>Wilkins y Whalers</t>
  </si>
  <si>
    <t>Lester y Wilkins</t>
  </si>
  <si>
    <t>Lester and I</t>
  </si>
  <si>
    <t>Antarctic Fur Store</t>
  </si>
  <si>
    <t>Wilkins y Lester</t>
  </si>
  <si>
    <t>Wilkins</t>
  </si>
  <si>
    <t>Back in England, Civilization</t>
  </si>
  <si>
    <t>Savages, Man the Hunter</t>
  </si>
  <si>
    <t>Antarctic</t>
  </si>
  <si>
    <t>Wilkins, Novices</t>
  </si>
  <si>
    <t>The others</t>
  </si>
  <si>
    <t>Unhappy lot</t>
  </si>
  <si>
    <t>Those on board</t>
  </si>
  <si>
    <t>Cope and I</t>
  </si>
  <si>
    <t>Lester, Wilkins, Cope and I</t>
  </si>
  <si>
    <t>INTERACCIÓN / ACERCAMIENTO</t>
  </si>
  <si>
    <t>Cope</t>
  </si>
  <si>
    <t>Montevideo</t>
  </si>
  <si>
    <t>Hope Bay, Water Boat Point</t>
  </si>
  <si>
    <t>Wilikins, Cope, Lester  and I</t>
  </si>
  <si>
    <t>Seamanship</t>
  </si>
  <si>
    <t>Remain behind</t>
  </si>
  <si>
    <t>The Antarctic, unkind regions, Island</t>
  </si>
  <si>
    <t>My companions</t>
  </si>
  <si>
    <t>Lemaire Island</t>
  </si>
  <si>
    <t>Vast continent equal in area to Europe and Australia combined</t>
  </si>
  <si>
    <t>Lester, Cope,  Wilkins, My companions</t>
  </si>
  <si>
    <t>Lester, Housewife</t>
  </si>
  <si>
    <t xml:space="preserve">Lester  </t>
  </si>
  <si>
    <t xml:space="preserve">Back in England </t>
  </si>
  <si>
    <t>Civilizad life</t>
  </si>
  <si>
    <t>Other</t>
  </si>
  <si>
    <t xml:space="preserve">Lester </t>
  </si>
  <si>
    <t>Lester, Other</t>
  </si>
  <si>
    <t>Water Boat Point, our kingdom was an inhabited continent</t>
  </si>
  <si>
    <t>English autumn day</t>
  </si>
  <si>
    <t>London restaurant</t>
  </si>
  <si>
    <t>Paradise Bay</t>
  </si>
  <si>
    <t>The man</t>
  </si>
  <si>
    <t>Cardiff</t>
  </si>
  <si>
    <t xml:space="preserve">England </t>
  </si>
  <si>
    <t>Hope Bay  Snow Hill Island, area only about the size of a country garden, small prison camp, Paradise Bay</t>
  </si>
  <si>
    <t>Lester, Whalers</t>
  </si>
  <si>
    <t>Cardiff, England, Greenwich time</t>
  </si>
  <si>
    <t>sleeping hemisphere, Outdoor world</t>
  </si>
  <si>
    <t>Deception Island</t>
  </si>
  <si>
    <t>Our little world</t>
  </si>
  <si>
    <t>Antarctic regions, Deception Island</t>
  </si>
  <si>
    <t>Peterman Island</t>
  </si>
  <si>
    <t>Coal Point</t>
  </si>
  <si>
    <t>Cap. Andersen, Mr. Bennett, Magistate, Captain Hansen of the Thor I, Captain Skidsmo, Lester</t>
  </si>
  <si>
    <t>Cap. Andersen, our own people, father</t>
  </si>
  <si>
    <t>Visitors</t>
  </si>
  <si>
    <t>"There were such luxuries as a crate of potatoes, onions, a great tin of butter, sausages, cheese, and tins of milk, sardines, crab and pine-apple." (Bagshawe, 1939: 161)</t>
  </si>
  <si>
    <t xml:space="preserve">Cap. Andersen, The Whalers,  Owners </t>
  </si>
  <si>
    <t>Deception Island, Falklands</t>
  </si>
  <si>
    <t>Far parts of the World</t>
  </si>
  <si>
    <t>people in these far-off parts of the world</t>
  </si>
  <si>
    <t>Whalers y Lester</t>
  </si>
  <si>
    <t>Isolation</t>
  </si>
  <si>
    <t>Two young men</t>
  </si>
  <si>
    <t xml:space="preserve">Cap. Andersen y people </t>
  </si>
  <si>
    <t>Next people</t>
  </si>
  <si>
    <t xml:space="preserve">Water Boat Point </t>
  </si>
  <si>
    <t xml:space="preserve">Cap. Andersen  </t>
  </si>
  <si>
    <t xml:space="preserve">Former home, hut, refuge, haven of comfort, </t>
  </si>
  <si>
    <t>chief officer, the steward, and the second engineer, people at home</t>
  </si>
  <si>
    <t>England, home</t>
  </si>
  <si>
    <t>steward</t>
  </si>
  <si>
    <t>Captain…</t>
  </si>
  <si>
    <t xml:space="preserve">Cap. Andersen, Captain Bjornaes Hansen </t>
  </si>
  <si>
    <t>Mr. Bennett</t>
  </si>
  <si>
    <t>English river</t>
  </si>
  <si>
    <t>Larvik Harbour</t>
  </si>
  <si>
    <t>Captain Larsen</t>
  </si>
  <si>
    <t>Mr Bennett, Whalers, Countrymen</t>
  </si>
  <si>
    <t>Visitor</t>
  </si>
  <si>
    <t>mate</t>
  </si>
  <si>
    <t xml:space="preserve">Host </t>
  </si>
  <si>
    <t>Captain Sinclair</t>
  </si>
  <si>
    <t>second officer</t>
  </si>
  <si>
    <t>Crew</t>
  </si>
  <si>
    <t>Crew, Whalers</t>
  </si>
  <si>
    <t>Night watchmen</t>
  </si>
  <si>
    <t>Captain, Lester</t>
  </si>
  <si>
    <t>Whaler, Captain</t>
  </si>
  <si>
    <t>Whaler</t>
  </si>
  <si>
    <t>Graham Passage</t>
  </si>
  <si>
    <t xml:space="preserve"> Captain Skidsmo </t>
  </si>
  <si>
    <t>Cape Reclus</t>
  </si>
  <si>
    <t>Captain Skidsmo</t>
  </si>
  <si>
    <t xml:space="preserve"> The place was a whalers' paradise</t>
  </si>
  <si>
    <t>Captain, Crew</t>
  </si>
  <si>
    <t>Captains Vermeil, Bjornaes Hansen, Lester and I</t>
  </si>
  <si>
    <t>Captain Johanssen</t>
  </si>
  <si>
    <t>Captain Johanssen, Mr Bennett</t>
  </si>
  <si>
    <t>Captain Skidsmo, Chief engineer</t>
  </si>
  <si>
    <t xml:space="preserve">Captain Larsen, </t>
  </si>
  <si>
    <t>Cap. Andersen, Doctor, Scot</t>
  </si>
  <si>
    <t>Chief engineer</t>
  </si>
  <si>
    <t xml:space="preserve">chief officer </t>
  </si>
  <si>
    <t xml:space="preserve">Home </t>
  </si>
  <si>
    <t xml:space="preserve">The Antarctic </t>
  </si>
  <si>
    <t xml:space="preserve"> Captains Larsen y Johanssen</t>
  </si>
  <si>
    <t>Harbour</t>
  </si>
  <si>
    <t>Liege Island</t>
  </si>
  <si>
    <t>Gunners</t>
  </si>
  <si>
    <t>Antarctica, Smith y Snow Islands</t>
  </si>
  <si>
    <t xml:space="preserve">Home, Water Boat Point </t>
  </si>
  <si>
    <t>People at home, Whalers</t>
  </si>
  <si>
    <t>Friend explorer</t>
  </si>
  <si>
    <t xml:space="preserve">Antarctica  </t>
  </si>
  <si>
    <t>M/O</t>
  </si>
  <si>
    <t>INTER. material</t>
  </si>
  <si>
    <t>INTER. info</t>
  </si>
  <si>
    <t>(Charcot, 1911: )</t>
  </si>
  <si>
    <t>IV</t>
  </si>
  <si>
    <t>V</t>
  </si>
  <si>
    <t>(Charcot, 1911: 42)</t>
  </si>
  <si>
    <t>BAGSHAWE</t>
  </si>
  <si>
    <t>CHARCOT</t>
  </si>
  <si>
    <t>KJONIKSEN</t>
  </si>
  <si>
    <t>BENNETT</t>
  </si>
  <si>
    <t>¿DÓNDE?</t>
  </si>
  <si>
    <t>Voyagers y Scientific Men</t>
  </si>
  <si>
    <t>white spot covering the southern extremity of the world</t>
  </si>
  <si>
    <t>General Public, Explorers y Scientific Men</t>
  </si>
  <si>
    <t>Region</t>
  </si>
  <si>
    <t>Terra Incognita</t>
  </si>
  <si>
    <t>Englishmen Cook, Ross, the Russian Bellingshausen, the American Wilkes, the Frenchman Dumont d'Urville, English and American sealers, Biscoe, Morrell, Weddell, Palmer, Pendleton and Balleny, the German Dallmann, and the Norwegians Larsen and Evensen</t>
  </si>
  <si>
    <t>Belgian officer Commandant de Gerlache, English Captain Scott, German professor Van Drygalski, Scottish doctor, Bruce,</t>
  </si>
  <si>
    <t>Heads of the Expeditions, Explorers</t>
  </si>
  <si>
    <t xml:space="preserve"> Sir Ernest Shackleton, Scientific World</t>
  </si>
  <si>
    <t xml:space="preserve"> Furthest South</t>
  </si>
  <si>
    <t xml:space="preserve">James Ross, Borchegrevinek, Sir Ernest Shackleton </t>
  </si>
  <si>
    <t>Pole</t>
  </si>
  <si>
    <t>Polar Explorers</t>
  </si>
  <si>
    <t>Celebrities in the World of Science, Polar Expedition</t>
  </si>
  <si>
    <t>Men, Perfect Strangers, Governments of Brazil, Argentina, Chile</t>
  </si>
  <si>
    <t xml:space="preserve">Scientific Staff, Collegueas, Prince of Monaco </t>
  </si>
  <si>
    <t>Other Antarctic Explorers, MM. de Gerlache, Bruce, Scott, Shaekleton, Otto Nordenskjold, and Van Drygalski,</t>
  </si>
  <si>
    <t>M. Charles Boyn</t>
  </si>
  <si>
    <t>M. Boyn, 'Pere' Gaultier, Shipbuilder</t>
  </si>
  <si>
    <t>M. Boyn, 'Pere' Gaultier, French Shipbuilder</t>
  </si>
  <si>
    <t>Staff</t>
  </si>
  <si>
    <t>Member of the Staff</t>
  </si>
  <si>
    <t>Father de Guibriant, Connte de Chabannes La Palice y R. Linzeler.</t>
  </si>
  <si>
    <t>Norwegian</t>
  </si>
  <si>
    <t>Pere Gaultier</t>
  </si>
  <si>
    <t>MM. Linzeler, Vimout y Denian</t>
  </si>
  <si>
    <t>Icelandic fishermen, our Mountain Infantry</t>
  </si>
  <si>
    <t>Captain Scott</t>
  </si>
  <si>
    <t>Polar expeditions</t>
  </si>
  <si>
    <t>Mr. Crichton Somerville</t>
  </si>
  <si>
    <t>Marquis De Dion, M. Bouton, Cap. Scott, Messrs. Skelton y Barnes</t>
  </si>
  <si>
    <t xml:space="preserve"> France, England, Germany, Norway y America</t>
  </si>
  <si>
    <t>Expedition, France, but also abroad -at Rio Janeiro, Buenos Aires, and Punta Arenas</t>
  </si>
  <si>
    <t>Members of the Expedition</t>
  </si>
  <si>
    <t>The Crew</t>
  </si>
  <si>
    <t>The Expedition, Minister of Marine, Mr. Gordon-Bennett, Brazilian Government, Chilean Government</t>
  </si>
  <si>
    <t xml:space="preserve"> The staff, fellow-scientists, Lieutenant Matha, Engineer P. Pleueau, E. Gourdon</t>
  </si>
  <si>
    <t>The staff three naval officers, a geologist, two naturalists, a doctor, and myself.  H. Bongrain, sub-lieutenant,  J. Bouch, sub-lieutenant, E. Godfroy, sub-lieutenant, E. Gourdon…</t>
  </si>
  <si>
    <t>Colleagues</t>
  </si>
  <si>
    <t>The crew , Chollet, Guegen, Jabet, Libois, new-comers</t>
  </si>
  <si>
    <t>The Crew of ours</t>
  </si>
  <si>
    <t xml:space="preserve">the town of Havre, her sons, that our friends </t>
  </si>
  <si>
    <t xml:space="preserve"> Argentine Republic</t>
  </si>
  <si>
    <t>President of the Republic by our Minister, M. Thibault, French residents, Argentine people</t>
  </si>
  <si>
    <t xml:space="preserve"> civilized world</t>
  </si>
  <si>
    <t>France</t>
  </si>
  <si>
    <t>Little french colony and inhabitants</t>
  </si>
  <si>
    <t>Woman, People</t>
  </si>
  <si>
    <t>The Crew, Passangers</t>
  </si>
  <si>
    <t>Friends</t>
  </si>
  <si>
    <t>French Ship</t>
  </si>
  <si>
    <t xml:space="preserve">American sealers </t>
  </si>
  <si>
    <t>The Crew, Our Colleagues</t>
  </si>
  <si>
    <t xml:space="preserve">Captain, Whaler Crew, Good Fellows, </t>
  </si>
  <si>
    <t>M. Andresen</t>
  </si>
  <si>
    <t>M. Andresen, Captain</t>
  </si>
  <si>
    <t>Spaniards, Argentinians, American explorer Edwin Swift Balch</t>
  </si>
  <si>
    <t>American sealers, Norwegian whalers</t>
  </si>
  <si>
    <t>Foster, These Explorers</t>
  </si>
  <si>
    <t>Foster, American whalers, Chanticleer</t>
  </si>
  <si>
    <t>Whale hunters</t>
  </si>
  <si>
    <t>Old time whalers</t>
  </si>
  <si>
    <t>Bongrain, Rouch, Godfroy, …</t>
  </si>
  <si>
    <t>Good spirits, comrades</t>
  </si>
  <si>
    <t>people of Argentina</t>
  </si>
  <si>
    <t>crew of the Gobernador Bories, Captain Stolhani y M. Andresen, friend</t>
  </si>
  <si>
    <t>M. Andresen, Madame Andresen, Poor Fellow, Liouville</t>
  </si>
  <si>
    <t>M. Andresen, inhabitants</t>
  </si>
  <si>
    <t>whalers</t>
  </si>
  <si>
    <t>Whalers y Mr. Andresen</t>
  </si>
  <si>
    <t>Kind host, Whalers</t>
  </si>
  <si>
    <t>Gain y Gourdon</t>
  </si>
  <si>
    <t>Bongrain y Boland</t>
  </si>
  <si>
    <t>Liouville, Gourdon, Mr Andresen, Workman, Poor fellow</t>
  </si>
  <si>
    <t>Our men y Norwegians</t>
  </si>
  <si>
    <t>whaling captains</t>
  </si>
  <si>
    <t>whaling captains, Mr Andresen, the others, The whalers</t>
  </si>
  <si>
    <t>Mme. Gourdon</t>
  </si>
  <si>
    <t>The whalers</t>
  </si>
  <si>
    <t>Mr Andresen y Wife, Crichton-Somerville, Norwegians</t>
  </si>
  <si>
    <t>Mr Andresen   y Our Guests</t>
  </si>
  <si>
    <t>Hospitable people</t>
  </si>
  <si>
    <t>Dallmann, Captain, A. Petermann, L. Frederiehsen y German Captain</t>
  </si>
  <si>
    <t xml:space="preserve"> Germans, French explorer Bouvet, Cook y Ross</t>
  </si>
  <si>
    <t xml:space="preserve">Nordenskjöld, English sealer Biscoe </t>
  </si>
  <si>
    <t>Newcomers, Early Expedition</t>
  </si>
  <si>
    <t>Our colleagues</t>
  </si>
  <si>
    <t>The crew</t>
  </si>
  <si>
    <t>vast isolation</t>
  </si>
  <si>
    <t>civilized world</t>
  </si>
  <si>
    <t>Wife</t>
  </si>
  <si>
    <t>Gourdon, Rouch</t>
  </si>
  <si>
    <t>Gourdon, Old Crew</t>
  </si>
  <si>
    <t>Gourdon, Jeanne</t>
  </si>
  <si>
    <t>Prisioners</t>
  </si>
  <si>
    <t>¿QUIÉN?</t>
  </si>
  <si>
    <t xml:space="preserve">INTERACCIÓN </t>
  </si>
  <si>
    <t>M. Blanchard</t>
  </si>
  <si>
    <t>Chollet, Libois, Crew, Staff</t>
  </si>
  <si>
    <t xml:space="preserve">Norwegians </t>
  </si>
  <si>
    <t>Bagshawe</t>
  </si>
  <si>
    <t>Kjoniksen</t>
  </si>
  <si>
    <t>Bennett</t>
  </si>
  <si>
    <t>Companions</t>
  </si>
  <si>
    <t>Smugglers</t>
  </si>
  <si>
    <t>Crew and Staff</t>
  </si>
  <si>
    <t xml:space="preserve"> </t>
  </si>
  <si>
    <t>Liouville, Gain and Senouque, Norwegian boat</t>
  </si>
  <si>
    <t>The Whalers, the crew</t>
  </si>
  <si>
    <t>the Others</t>
  </si>
  <si>
    <t>Pendleton, American Captain</t>
  </si>
  <si>
    <t>Human gaze</t>
  </si>
  <si>
    <t>President,  M. Failures</t>
  </si>
  <si>
    <t>helmsman or the engineers</t>
  </si>
  <si>
    <t>Bellingshausen</t>
  </si>
  <si>
    <t>Biscoe, Bellingshausen, Russian navigator</t>
  </si>
  <si>
    <t>Norwegian sealing captain Evensen</t>
  </si>
  <si>
    <t>Belgica Expedition, Evensen, De Gerlache, Lacointe</t>
  </si>
  <si>
    <t>Belgica's doctor, F. A. Cook, Arctowski</t>
  </si>
  <si>
    <t>Bellingshausen, Arctowski's, Lecointe</t>
  </si>
  <si>
    <t>good fellows</t>
  </si>
  <si>
    <t>Bongrain</t>
  </si>
  <si>
    <t>Serious explorer</t>
  </si>
  <si>
    <t>my companions on the staff,</t>
  </si>
  <si>
    <t>President Loubet</t>
  </si>
  <si>
    <t xml:space="preserve">Biscoe  </t>
  </si>
  <si>
    <t>Evensen y De Gerlache</t>
  </si>
  <si>
    <t>Our kingdom</t>
  </si>
  <si>
    <t>Sailor, engineers and stokers</t>
  </si>
  <si>
    <t>The readers, Polar Explorers</t>
  </si>
  <si>
    <t>The Antarctic</t>
  </si>
  <si>
    <t>Gourdon, Godfroy, Gain, The crew</t>
  </si>
  <si>
    <t>Human being</t>
  </si>
  <si>
    <t>Rouch</t>
  </si>
  <si>
    <t>Barbarism, Men</t>
  </si>
  <si>
    <t>Liouville, Gourdon, Gain, Lerebourg, Bongrain, The Crew, Mess steward</t>
  </si>
  <si>
    <t>engineers, carpenters, sailors</t>
  </si>
  <si>
    <t>brothers, friends</t>
  </si>
  <si>
    <t xml:space="preserve">engineers </t>
  </si>
  <si>
    <t>"The sea is absolutely free; perhaps I should say desperately free, for we are all urgently praying for cold and good solid ice. About the same time four years ago we were frozen in at Wandel." (Charcot, 1911: 170)</t>
  </si>
  <si>
    <t>Frachat y Boland</t>
  </si>
  <si>
    <t>Gain, Gourdon, collegueas, Chollet, Jabet and J. Guguen</t>
  </si>
  <si>
    <t xml:space="preserve">Men, Veterans, Newcomers, </t>
  </si>
  <si>
    <t>Chollet, Jabet and J. Gueguen, good fireman, carpenter and handy man</t>
  </si>
  <si>
    <t>Newfoundlanders</t>
  </si>
  <si>
    <t>Liouville, Collet, Whaler</t>
  </si>
  <si>
    <t>The crew, Poste, Monzimat, and Frachat, Libois, Carpenter, Chollet, Jabet and Besnard, Sailors, Nozal and Boland</t>
  </si>
  <si>
    <t>civilization</t>
  </si>
  <si>
    <t>those who have not taken part in any expedition</t>
  </si>
  <si>
    <t>Admiral Jurien de la Graviere</t>
  </si>
  <si>
    <t xml:space="preserve">Men, Crew, Gourdon, Gain, Godfroy and myself, Teachers, Liouville </t>
  </si>
  <si>
    <t>Chief Engineer</t>
  </si>
  <si>
    <t>Gourdon</t>
  </si>
  <si>
    <t>civilized community</t>
  </si>
  <si>
    <t>Queen Mary of England, my wife</t>
  </si>
  <si>
    <t>El/Ella</t>
  </si>
  <si>
    <t>J. Guguen, Liouville, Hervé</t>
  </si>
  <si>
    <t>Roach, Argentine Republic,  my wife and M.Doumer</t>
  </si>
  <si>
    <t>M. Doumer</t>
  </si>
  <si>
    <t>men and women of France</t>
  </si>
  <si>
    <t>Pere Gautier</t>
  </si>
  <si>
    <t>Gain, Argentina</t>
  </si>
  <si>
    <t>Gourdon, Rosselin, Chollet, Veterans, Newcomers</t>
  </si>
  <si>
    <t>Chollet</t>
  </si>
  <si>
    <t>Chollet, Sealers</t>
  </si>
  <si>
    <t>Shakespeare, my companions</t>
  </si>
  <si>
    <t>Godfroy, Liouville, the others</t>
  </si>
  <si>
    <t xml:space="preserve">Godfroy  </t>
  </si>
  <si>
    <t>Gourdon, Foreign nations</t>
  </si>
  <si>
    <t>Civilized world</t>
  </si>
  <si>
    <t>Civilized World</t>
  </si>
  <si>
    <t>Our men, Dufreche, Crew, Corsaires</t>
  </si>
  <si>
    <t>Crew, Eldest of the Crew</t>
  </si>
  <si>
    <t>Lerebourg, Gain</t>
  </si>
  <si>
    <t>Crew, Good fellows</t>
  </si>
  <si>
    <t>cafard polaire</t>
  </si>
  <si>
    <t>Comrades, companions</t>
  </si>
  <si>
    <t>Others, Gourdon, commissariat officer,  Quartermaster Jabet,</t>
  </si>
  <si>
    <t>Godfroy</t>
  </si>
  <si>
    <t>Madeira, Argentine and Chilian, old school comrades</t>
  </si>
  <si>
    <t>French sailor, fellows</t>
  </si>
  <si>
    <t>fellow-citizens</t>
  </si>
  <si>
    <t>Gourdon, Godfroy</t>
  </si>
  <si>
    <t xml:space="preserve">My companion </t>
  </si>
  <si>
    <t>Gain, Companion</t>
  </si>
  <si>
    <t>Madame Santos Perez, the wife, friend, Dr. Perez</t>
  </si>
  <si>
    <t>Brazil</t>
  </si>
  <si>
    <t xml:space="preserve">Naturalist, Gourdon, colleagues, postmen </t>
  </si>
  <si>
    <t>Whale-men, brave fellows, crew</t>
  </si>
  <si>
    <t>M. and Mme. Andresen, Sailors' wives, Dumont d'Urville</t>
  </si>
  <si>
    <t>Host, American Peary, Dr. Cook, Englishmen Shackleton, Bleiot</t>
  </si>
  <si>
    <t>whalers, crew, Mr. Andresen, Captain</t>
  </si>
  <si>
    <t>Norwegians, who are the best sailors in the world, diver, poor fellow</t>
  </si>
  <si>
    <t>Andresen, Liouville</t>
  </si>
  <si>
    <t>M. Andresen, Mme. Andresen, Chollet</t>
  </si>
  <si>
    <t>Norwegian, Sailors, Whalers</t>
  </si>
  <si>
    <t>Captain Paulsen, Nordenskjöld, Whalers, Wife</t>
  </si>
  <si>
    <t>Danish doctor</t>
  </si>
  <si>
    <t xml:space="preserve">Sailor </t>
  </si>
  <si>
    <t>whalers' doctor, Malver</t>
  </si>
  <si>
    <t>M. and Mme. Andresen, Captain Stolhani</t>
  </si>
  <si>
    <t>The men, our mercantile sailors,</t>
  </si>
  <si>
    <t xml:space="preserve">The whalers, directors, captains, crews </t>
  </si>
  <si>
    <t>M. Andresen, Our friends</t>
  </si>
  <si>
    <t>Captain, type of Norwegian</t>
  </si>
  <si>
    <t xml:space="preserve">Liouville, Gourdon, Hervé, Breton giant, </t>
  </si>
  <si>
    <t>M. and Mme. Andresen, our guests, our country</t>
  </si>
  <si>
    <t>naturalists, Liouville, Gain, M. Y Mme. Andresen</t>
  </si>
  <si>
    <t>M. and Mme. Andresen, people really fond of the sea</t>
  </si>
  <si>
    <t>The whalers,</t>
  </si>
  <si>
    <t>Fisherman, Whalers</t>
  </si>
  <si>
    <t>The men, captain as for the crew</t>
  </si>
  <si>
    <t>The diver, M. Michelson, Norwegian</t>
  </si>
  <si>
    <t xml:space="preserve">M. Andresen </t>
  </si>
  <si>
    <t xml:space="preserve">M. Andresen, Michelson, Men </t>
  </si>
  <si>
    <t>Michelson, scientific expedition</t>
  </si>
  <si>
    <t>Whalers, Gourdon</t>
  </si>
  <si>
    <t xml:space="preserve">The whalers </t>
  </si>
  <si>
    <t xml:space="preserve">both by whalers and by scientific expeditions, our officers, while the naturalists and geologist </t>
  </si>
  <si>
    <t>Duse and J. Gunnar Andersson, Professor Nordenskjöld, whalemen</t>
  </si>
  <si>
    <t xml:space="preserve"> Captain Stolkani, Captain Eouvre  </t>
  </si>
  <si>
    <t xml:space="preserve"> Danish doctor, Dr. Malver</t>
  </si>
  <si>
    <t>Herve. Chollet, Mme. Andresen</t>
  </si>
  <si>
    <t>M. and Mme Andresen</t>
  </si>
  <si>
    <t>Dumont d'Urville, Lieutenant
Duse and Captain Larsen, Nordenskjöld, Gunnar Andersson and a sailor</t>
  </si>
  <si>
    <t xml:space="preserve">the whalers, Captain </t>
  </si>
  <si>
    <t>old-time sealers</t>
  </si>
  <si>
    <t>George Powell, Bellingshausen, Dumont d'Urville, Nordenskjöld,  the whalers</t>
  </si>
  <si>
    <t>Norwegians</t>
  </si>
  <si>
    <t>amiable people</t>
  </si>
  <si>
    <t>Andresen, fellow countrymen MM. Blanchard and Detaille</t>
  </si>
  <si>
    <t>Libois, Frachat, Godfroy, the crew</t>
  </si>
  <si>
    <t>captain Knox, Bellingshausen</t>
  </si>
  <si>
    <t>Bellingshausen and Biscoe</t>
  </si>
  <si>
    <t>Austrian, Chilian, Fuegians</t>
  </si>
  <si>
    <t>Our friends, Pere Poivre</t>
  </si>
  <si>
    <t>Our consul, M. Blanchard, Governor, M. Chaigneau, our good friends, MM. Detaille, Adriasola, Rocca, Beaulier, Bonvalot, Grossi, Baylac and so many others, little french colony</t>
  </si>
  <si>
    <t xml:space="preserve">Captain Webb, compatriots of Captain Scott and Sir E. Shackleton, Antonio Lussich and his cousin, Dr. Visca, A. Amiot, engineering director, Director M. Sillard, engineers, MM. Caubois, Plazonich, and Muller </t>
  </si>
  <si>
    <t xml:space="preserve">our fellow-countrymen, A. Lussich </t>
  </si>
  <si>
    <t>M. de Lisboa, Brazilian Minister to Uruguay, Our friend, M. Boudet, French Consul, and all the kindly French colony in Brazil, Captain Barros Cobra, Captain Barros Cobra</t>
  </si>
  <si>
    <t>Governor, M. Luis Betteneonrt de Medeiros e Comara, Commandant Alfonso Chaves, and our Vicousul, M. A. Ferin,</t>
  </si>
  <si>
    <t>French soil.</t>
  </si>
  <si>
    <t>The sailor</t>
  </si>
  <si>
    <t>little corner of the world</t>
  </si>
  <si>
    <t>Population</t>
  </si>
  <si>
    <t>MM. Leblond and Monflier, President and General Secretary of the Society, Government was represented by Admiral Fournier, the Minister of Foreign Affairs by M. Pavie, the Minister of Public Instruction by M. Rabot, the Minister of Marine by Lieutenant Dumesnil, the 'Museum by Professor Joubin, H.S.H. the Prince of Monaco by Lieutenant Bounce, the Paris Geographical Society by M. Margerie, and the Oceanographical Institute by M. Meyer,</t>
  </si>
  <si>
    <t>M. Paul Doumer,  Admiral Fournier, Crew, Fellows</t>
  </si>
  <si>
    <t>Old whalers, the man in the street</t>
  </si>
  <si>
    <t>"The old whalers have been celebratd in literature. No book has, so far as I know, dealt with the modern industry, which differs widely in its methods and conditions. Few have the chance or desire to face the cold of the Antarctic, and the life of the whaler of to-day is something of a mistery to the man in the street." (Bennett, 1932: V)</t>
  </si>
  <si>
    <t>"Whaling! What a romance has, in the past, been woven about this word. There are so many tales of heroism one would like to believe, but it is difficult to disentangle truth from fiction. Many of the stories, indeed, have palpably been written by those who have scarcely seen the sea, and certainly never a whale, in their lives." (Bennett, 1932: I)</t>
  </si>
  <si>
    <t>"The fare, indeed, was the worst description, anything beyond a meagre supply of 'dog biscuit' and 'salt horse' being reckoned an unnecessary luxury. The accommodation was of the meanest - nor in this way has any very starling progress been made even in the modern steamers of to-day." (Bennett, 1932: 2)</t>
  </si>
  <si>
    <t>"For this is no 'fair weather' occupation. It was and always will be, a dangerous calling, fitted only for the strong and fearless-hard cases in more senses than one." (Bennett, 1932: 1)</t>
  </si>
  <si>
    <t>Old Whalers</t>
  </si>
  <si>
    <t>Other Nations</t>
  </si>
  <si>
    <t>Indians, Yargans, These people, Savages</t>
  </si>
  <si>
    <t>Yargan</t>
  </si>
  <si>
    <t>These people</t>
  </si>
  <si>
    <t>Natives</t>
  </si>
  <si>
    <t>The Eskimo</t>
  </si>
  <si>
    <t>The Japanese</t>
  </si>
  <si>
    <t>The Whalers</t>
  </si>
  <si>
    <t>Captains, Venturesome spirits</t>
  </si>
  <si>
    <t>Cape Verde islanders, Norwegians</t>
  </si>
  <si>
    <t>Spitzbergen Whalers</t>
  </si>
  <si>
    <t>Svend Foyn, Sealer</t>
  </si>
  <si>
    <t xml:space="preserve">Svend Foyn </t>
  </si>
  <si>
    <t>Norwegians, Men</t>
  </si>
  <si>
    <t>Larsen, Whalers of Dundee, Dr. Bruce, Scotsmen</t>
  </si>
  <si>
    <t>Herman Melville y Frank Bullen</t>
  </si>
  <si>
    <t>Larsen, Svend Foyn</t>
  </si>
  <si>
    <t>Men, Crews, Landsman, Sailor</t>
  </si>
  <si>
    <t>Man</t>
  </si>
  <si>
    <t>Alexander Lange</t>
  </si>
  <si>
    <t>Lange, Whalers</t>
  </si>
  <si>
    <t>Daring Spirit</t>
  </si>
  <si>
    <t>Imperial Russia, Japan</t>
  </si>
  <si>
    <t>Canadian, American, Peruvian, Ecuator</t>
  </si>
  <si>
    <t>Naked Indians, Original Persecutors, Modern Whaler</t>
  </si>
  <si>
    <t>Argentine, Brazilian, African, Gibraltar</t>
  </si>
  <si>
    <t>People whose eyes have not been specially trained to the work</t>
  </si>
  <si>
    <t>Inexperienced traveller</t>
  </si>
  <si>
    <t>Public Men and Scientist</t>
  </si>
  <si>
    <t>Leaders of the Expedition</t>
  </si>
  <si>
    <t>Legislator y Whaler</t>
  </si>
  <si>
    <t>Norwegian, gunners</t>
  </si>
  <si>
    <t>Norwegian, People</t>
  </si>
  <si>
    <t>The Observer</t>
  </si>
  <si>
    <t>Human Eye</t>
  </si>
  <si>
    <t>"" (Bennett, 1932: 45)</t>
  </si>
  <si>
    <t>Uninitiated</t>
  </si>
  <si>
    <t>To those who know something of it</t>
  </si>
  <si>
    <t xml:space="preserve">Whaler </t>
  </si>
  <si>
    <t>Explorers</t>
  </si>
  <si>
    <t>Crews</t>
  </si>
  <si>
    <t>Butchers</t>
  </si>
  <si>
    <t>Other workers</t>
  </si>
  <si>
    <t>Officer</t>
  </si>
  <si>
    <t>Man, Worker, Ghosts</t>
  </si>
  <si>
    <t>Coopers, Carpenters, Smiths, Engineers</t>
  </si>
  <si>
    <t>Workers, Employees, Foreman, Doctor, Engineers</t>
  </si>
  <si>
    <t>Manager</t>
  </si>
  <si>
    <t>Workers</t>
  </si>
  <si>
    <t>Men, Fellows</t>
  </si>
  <si>
    <t>Norway</t>
  </si>
  <si>
    <t>Home buyer</t>
  </si>
  <si>
    <t>Officers, Crew</t>
  </si>
  <si>
    <t>Whaleman</t>
  </si>
  <si>
    <t>Expert butchers</t>
  </si>
  <si>
    <t>Carpenters, Man</t>
  </si>
  <si>
    <t>Managers</t>
  </si>
  <si>
    <t>Norwegians, Englishmen</t>
  </si>
  <si>
    <t>Crew, First Port Official</t>
  </si>
  <si>
    <t>Men, Hard cases</t>
  </si>
  <si>
    <t>Gunner</t>
  </si>
  <si>
    <t>Men</t>
  </si>
  <si>
    <t xml:space="preserve">Crew, Hands, </t>
  </si>
  <si>
    <t>Whaler, Gunner</t>
  </si>
  <si>
    <t>Gunner, Savage hunter</t>
  </si>
  <si>
    <t>Whale hunter y Occasional visitor</t>
  </si>
  <si>
    <t>Inexperienced eye</t>
  </si>
  <si>
    <t>Novice</t>
  </si>
  <si>
    <t>Gunner, Big game hunter</t>
  </si>
  <si>
    <t xml:space="preserve">Gunner </t>
  </si>
  <si>
    <t>Gunner, Erik, Fellows</t>
  </si>
  <si>
    <t>Visitor, Whaler, Gunner, Crew, Streward</t>
  </si>
  <si>
    <t>Men, Sailors, Firemen</t>
  </si>
  <si>
    <t>The eye</t>
  </si>
  <si>
    <t>Crew, Gunner</t>
  </si>
  <si>
    <t>Whalemen</t>
  </si>
  <si>
    <t>Old time whaler</t>
  </si>
  <si>
    <t>Seamen, Kipling</t>
  </si>
  <si>
    <t>Whalers, Norwegians, natives of Tjömo</t>
  </si>
  <si>
    <t>Admiral, Commander Milligram</t>
  </si>
  <si>
    <t>Uncle, Men</t>
  </si>
  <si>
    <t>Lars, Gunner, Manager</t>
  </si>
  <si>
    <t>Norwegian, Men, Felows</t>
  </si>
  <si>
    <t>Whaler, Sailor-man, Norwegian</t>
  </si>
  <si>
    <t>Whaling man</t>
  </si>
  <si>
    <t>Builders, Crew</t>
  </si>
  <si>
    <t>Whaler, Vikings, Men</t>
  </si>
  <si>
    <t xml:space="preserve">BAGSHAWE (1939) "TWO MEN IN THE ANTARCTIC" </t>
  </si>
  <si>
    <t>KJONIKSEN (1915) "MY FIRST TRIP TO WHALE HUNTING"</t>
  </si>
  <si>
    <t>CHARCOT (1911) "THE VOYAGE OF THE PORQUOIS PAS?"</t>
  </si>
  <si>
    <t>OBSERVAR</t>
  </si>
  <si>
    <t>DESCRIBIR COMPORT.</t>
  </si>
  <si>
    <t>DESCRIBIR CORPORAL</t>
  </si>
  <si>
    <t>DESCRIBIR MATERIAL</t>
  </si>
  <si>
    <t>COMPARAR</t>
  </si>
  <si>
    <t>ACERCAM.</t>
  </si>
  <si>
    <t>INTERCAMBIO MATERIAL</t>
  </si>
  <si>
    <t>INTERCAMBIO INFO</t>
  </si>
  <si>
    <t>NOMBRAR NACIONAL</t>
  </si>
  <si>
    <t>NOMBRAR NOMBRE PROPIO</t>
  </si>
  <si>
    <t>NOMBRAR OTRO</t>
  </si>
  <si>
    <t>NOMBRAR PROFESION, FUNCION</t>
  </si>
  <si>
    <t>BENNETT (1932) "WHALING IN THE ANTARCTIC"</t>
  </si>
  <si>
    <t>Comportamental</t>
  </si>
  <si>
    <t>Material</t>
  </si>
  <si>
    <t xml:space="preserve"> x Nacionalidad</t>
  </si>
  <si>
    <t xml:space="preserve"> x  Nombre Propio</t>
  </si>
  <si>
    <t>x Otro</t>
  </si>
  <si>
    <t>N TOTAL</t>
  </si>
  <si>
    <t>DESCRIBIR</t>
  </si>
  <si>
    <t>RESTO</t>
  </si>
  <si>
    <t>NOMBRAR %</t>
  </si>
  <si>
    <t>NOMBRAR FRECUENCIA</t>
  </si>
  <si>
    <t>DESCRIBIR %</t>
  </si>
  <si>
    <t>DESCRIBIR FRECUENCIA</t>
  </si>
  <si>
    <t>Describir %</t>
  </si>
  <si>
    <t>Describir (f)</t>
  </si>
  <si>
    <t>REF COMPARACION  FRECUENCIA</t>
  </si>
  <si>
    <t>REF COMPARACION  (%)</t>
  </si>
  <si>
    <t>Comparar</t>
  </si>
  <si>
    <t>Reflexión</t>
  </si>
  <si>
    <t>ANALISIS CUANTITATIVO NOMBRAR</t>
  </si>
  <si>
    <t>Mismo | Otro</t>
  </si>
  <si>
    <t>Balleneros</t>
  </si>
  <si>
    <t>Colegas</t>
  </si>
  <si>
    <t>Marguerite, Wife, Jenny, after Mme. Bongrain</t>
  </si>
  <si>
    <t>%</t>
  </si>
  <si>
    <t>Resto Otro</t>
  </si>
  <si>
    <t>N Total 'Mismo'</t>
  </si>
  <si>
    <t>ANALISIS CUANTITATIVO DESCRIBIR</t>
  </si>
  <si>
    <t>REFLEXIONAR</t>
  </si>
  <si>
    <t>ACERCAR</t>
  </si>
  <si>
    <t>DIALOGAR</t>
  </si>
  <si>
    <t>NOMBRAR PROFESION</t>
  </si>
  <si>
    <t>NOMBRAR PROPIO</t>
  </si>
  <si>
    <t>INTERCAMBIAR</t>
  </si>
  <si>
    <t>TOTAL BLOQUE I</t>
  </si>
  <si>
    <t>TOTAL BLOQUE II</t>
  </si>
  <si>
    <t>TOTAL BLOQUE III</t>
  </si>
  <si>
    <t>BLOQUE I</t>
  </si>
  <si>
    <t>BLOQUE II</t>
  </si>
  <si>
    <t>BLOQUE III</t>
  </si>
  <si>
    <t>DEICTICOS X BLOQUE TEMPORAL</t>
  </si>
  <si>
    <t>FIGURAS X BLOQUE TEMPORAL</t>
  </si>
  <si>
    <t>REFLEXIONAR + COMPARAR</t>
  </si>
  <si>
    <t>BLOQUE TEMPORAL I</t>
  </si>
  <si>
    <t>BLOQUE TEMPORAL II</t>
  </si>
  <si>
    <t>BLOQUE TEMPORAL III</t>
  </si>
  <si>
    <t>BLOQUE V</t>
  </si>
  <si>
    <t>BLOQUE IV</t>
  </si>
  <si>
    <t>BLOQUE UNICO</t>
  </si>
  <si>
    <t>f</t>
  </si>
  <si>
    <t>Bloque Temporal</t>
  </si>
  <si>
    <t>Kjøniksen</t>
  </si>
  <si>
    <t>UNICO</t>
  </si>
  <si>
    <t>T I</t>
  </si>
  <si>
    <t>T II</t>
  </si>
  <si>
    <t>T III</t>
  </si>
  <si>
    <t>Reflexionar + Comparar %</t>
  </si>
  <si>
    <t>Reflexionar + Comprar (f)</t>
  </si>
  <si>
    <t>ESPECIFICA</t>
  </si>
  <si>
    <t>REFLEXION + COMPARAR</t>
  </si>
  <si>
    <t>Información</t>
  </si>
  <si>
    <t xml:space="preserve">DESCRIBIR </t>
  </si>
  <si>
    <t xml:space="preserve">NOMBRAR </t>
  </si>
  <si>
    <t xml:space="preserve">INTERCAMBIO </t>
  </si>
  <si>
    <t>Autor</t>
  </si>
  <si>
    <t>FIGURA</t>
  </si>
  <si>
    <t>Ellos</t>
  </si>
  <si>
    <t>Colegas Expedicion</t>
  </si>
  <si>
    <t>Lester y Narrador</t>
  </si>
  <si>
    <t>Resto</t>
  </si>
  <si>
    <t>YO</t>
  </si>
  <si>
    <t>EL</t>
  </si>
  <si>
    <t>ELLOS</t>
  </si>
  <si>
    <t>NOSOTROS</t>
  </si>
  <si>
    <t>GENERAL %</t>
  </si>
  <si>
    <t>GENERAL FRECUENCIA</t>
  </si>
  <si>
    <t>BLOQUE</t>
  </si>
  <si>
    <t>RELACIONES  PRINCIPALES - FRECUENICIA POR FIGURA</t>
  </si>
  <si>
    <t>RELACIONES PRINCIPALES - PORCENTAJE %</t>
  </si>
  <si>
    <t>1          RELACIONES         (FRECUENCIA)</t>
  </si>
  <si>
    <t>2          RELACIONES PRINCIPALES</t>
  </si>
  <si>
    <t>PORCENTAJE (%)</t>
  </si>
  <si>
    <t>FRECUENCIA (f)</t>
  </si>
  <si>
    <t>6               RELACIONES / RESTO</t>
  </si>
  <si>
    <t>7              RELACIONES / BLOQUE TEMPORAL</t>
  </si>
  <si>
    <t>8              RELACIONES  PRINCIPALES/ BLOQUE TEMPORAL</t>
  </si>
  <si>
    <t>9              DEÍCTICOS Y FIGURAS / BLOQUE TEMPORAL</t>
  </si>
  <si>
    <t>3         NOMBRAR             (x ASPECTOS)</t>
  </si>
  <si>
    <t>4                DESCRIBIR            (x ASPECTOS)</t>
  </si>
  <si>
    <t xml:space="preserve">5                INTERCAMBIAR            (x ASPECTOS)  </t>
  </si>
  <si>
    <t>TIEMPO</t>
  </si>
  <si>
    <t>AUTOR</t>
  </si>
  <si>
    <t>RELACIONES X AUTORES - FRECUENCIA (f)</t>
  </si>
  <si>
    <t>RELACIONES X AUTORES - PORCENTAJE (%)</t>
  </si>
  <si>
    <t>FRECUENCIA - MISMO | OTRO</t>
  </si>
  <si>
    <t>FRECUENCIA - MISMO</t>
  </si>
  <si>
    <t>FRECUENCIA - OTRO</t>
  </si>
  <si>
    <t>PORCENTAJE - MISMO | OTRO</t>
  </si>
  <si>
    <t>N Total 'Otro'</t>
  </si>
  <si>
    <t>Resto Mismo</t>
  </si>
  <si>
    <t>1.  RELACIONES X AUTORES</t>
  </si>
  <si>
    <t>2. RELACIONES PRINCIPALES X AUTORES</t>
  </si>
  <si>
    <t>3. RELACIONES PRINCIPALES X FIGURA</t>
  </si>
  <si>
    <t>4.         FIGURAS X BLOQUE TEMPORAL</t>
  </si>
  <si>
    <t>5.         FIGURAS Y DEÍCTICOS X BLOQUES TEMPORALES</t>
  </si>
  <si>
    <t>6. NOSOTROS - ELLOS</t>
  </si>
  <si>
    <t>AUTORES</t>
  </si>
  <si>
    <t>F</t>
  </si>
  <si>
    <t>7.     PRINCIPAL SUJETO DE OTRO Y MISMO</t>
  </si>
  <si>
    <r>
      <t>"</t>
    </r>
    <r>
      <rPr>
        <sz val="10"/>
        <color theme="5"/>
        <rFont val="Century Gothic"/>
      </rPr>
      <t xml:space="preserve">Voyagers </t>
    </r>
    <r>
      <rPr>
        <sz val="10"/>
        <color theme="2" tint="-0.499984740745262"/>
        <rFont val="Century Gothic"/>
      </rPr>
      <t>and</t>
    </r>
    <r>
      <rPr>
        <sz val="10"/>
        <color theme="5"/>
        <rFont val="Century Gothic"/>
      </rPr>
      <t xml:space="preserve"> scientific men</t>
    </r>
    <r>
      <rPr>
        <sz val="10"/>
        <color theme="2" tint="-0.499984740745262"/>
        <rFont val="Century Gothic"/>
      </rPr>
      <t xml:space="preserve"> during the last two centuries have realized that </t>
    </r>
    <r>
      <rPr>
        <sz val="10"/>
        <color theme="5"/>
        <rFont val="Century Gothic"/>
      </rPr>
      <t>our knowledge</t>
    </r>
    <r>
      <rPr>
        <sz val="10"/>
        <color theme="2" tint="-0.499984740745262"/>
        <rFont val="Century Gothic"/>
      </rPr>
      <t xml:space="preserve"> of the natural physical conditions of the globe must necessarily remain incomplete as long as there continues so large an unknown zone as that represented by the great white spot covering the southern extremity of the world, twice as vast as the whole of Europe." (Charcot, 1911: 1)</t>
    </r>
  </si>
  <si>
    <r>
      <t xml:space="preserve">"The </t>
    </r>
    <r>
      <rPr>
        <sz val="10"/>
        <color theme="5"/>
        <rFont val="Century Gothic"/>
      </rPr>
      <t>general public</t>
    </r>
    <r>
      <rPr>
        <sz val="10"/>
        <color theme="2" tint="-0.499984740745262"/>
        <rFont val="Century Gothic"/>
      </rPr>
      <t xml:space="preserve">, too, has been aroused to a passionate interest in the subject. There is good reason, for there is no other region of which the study is more gratifying to </t>
    </r>
    <r>
      <rPr>
        <sz val="10"/>
        <color theme="5"/>
        <rFont val="Century Gothic"/>
      </rPr>
      <t>explorers or to the scientific men</t>
    </r>
    <r>
      <rPr>
        <sz val="10"/>
        <color theme="2" tint="-0.499984740745262"/>
        <rFont val="Century Gothic"/>
      </rPr>
      <t xml:space="preserve"> who give their attention to the observations and collections made by the explorers." (Charcot, 1911: 1)</t>
    </r>
  </si>
  <si>
    <r>
      <t xml:space="preserve">"The circumnavigatory voyages and the expeditions of the </t>
    </r>
    <r>
      <rPr>
        <sz val="10"/>
        <color theme="5"/>
        <rFont val="Century Gothic"/>
      </rPr>
      <t>Englishmen Cook and Ross, the Russian Bellingshausen, the American Wilkes, the Frenchman Dumont d'Urville</t>
    </r>
    <r>
      <rPr>
        <sz val="10"/>
        <color theme="2" tint="-0.499984740745262"/>
        <rFont val="Century Gothic"/>
      </rPr>
      <t xml:space="preserve">, combined with the gallant incursions of the </t>
    </r>
    <r>
      <rPr>
        <sz val="10"/>
        <color theme="5"/>
        <rFont val="Century Gothic"/>
      </rPr>
      <t>English and American sealers, Biscoe, Morrell, Weddell, Palmer, Pendleton and Balleny, the German Dallmann, and the Norwegians Larsen and Evensen</t>
    </r>
    <r>
      <rPr>
        <sz val="10"/>
        <color theme="2" tint="-0.499984740745262"/>
        <rFont val="Century Gothic"/>
      </rPr>
      <t xml:space="preserve">, narrowed very considerably the limits of the great </t>
    </r>
    <r>
      <rPr>
        <sz val="10"/>
        <color theme="5"/>
        <rFont val="Century Gothic"/>
      </rPr>
      <t>Terra Incognita</t>
    </r>
    <r>
      <rPr>
        <sz val="10"/>
        <color theme="2" tint="-0.499984740745262"/>
        <rFont val="Century Gothic"/>
      </rPr>
      <t xml:space="preserve"> which is supposed to exist..." (Charcot, 1911: )</t>
    </r>
  </si>
  <si>
    <r>
      <t xml:space="preserve">"A </t>
    </r>
    <r>
      <rPr>
        <sz val="10"/>
        <color theme="5"/>
        <rFont val="Century Gothic"/>
      </rPr>
      <t>Belgian officer, Commandant de Gerlache</t>
    </r>
    <r>
      <rPr>
        <sz val="10"/>
        <color theme="2" tint="-0.499984740745262"/>
        <rFont val="Century Gothic"/>
      </rPr>
      <t xml:space="preserve">, has the credit of spending the first winter amid the Antarctic ices on board the Belgica in 1897, his achievement being from all points of view a fine and productive piece of work. It had also the merit of exciting public attention, and undoubtedly it is to his example that we owe the very fruitful pilgrimages of the last few years to the Antarctic. In fact, after the wintering of the Anglo-Norwegian Borekegrevinck Expedition on Ross Land, Europe organized a regular siege of the Antarctic. Beginning with 1902, there were to be seen the </t>
    </r>
    <r>
      <rPr>
        <sz val="10"/>
        <color theme="5"/>
        <rFont val="Century Gothic"/>
      </rPr>
      <t>English captain, Scott</t>
    </r>
    <r>
      <rPr>
        <sz val="10"/>
        <color theme="2" tint="-0.499984740745262"/>
        <rFont val="Century Gothic"/>
      </rPr>
      <t xml:space="preserve"> (who had just started out again, having Shackleton with him as a partner) exploring Ross Sea and Victoria Land and making a magnificent raid across the great ice barrier ; the </t>
    </r>
    <r>
      <rPr>
        <sz val="10"/>
        <color theme="5"/>
        <rFont val="Century Gothic"/>
      </rPr>
      <t>German professor, Van Drygalski</t>
    </r>
    <r>
      <rPr>
        <sz val="10"/>
        <color theme="2" tint="-0.499984740745262"/>
        <rFont val="Century Gothic"/>
      </rPr>
      <t xml:space="preserve">, on the Gauss, wintering in the pack-ice in that difficult sector of the Antarctic Circle which lies south of Kerguclcn and discovering new lands there ; the Swedish professor Nordenskjöld, accompanied by the Norwegian captain Larsen, wintering under -east of Graham Land, whence the audacious dash dramatic conditions but conditions very important for— of the Argentine captain Irizar brought him home; the </t>
    </r>
    <r>
      <rPr>
        <sz val="10"/>
        <color theme="5"/>
        <rFont val="Century Gothic"/>
      </rPr>
      <t>Scottish doctor, Bruce,</t>
    </r>
    <r>
      <rPr>
        <sz val="10"/>
        <color theme="2" tint="-0.499984740745262"/>
        <rFont val="Century Gothic"/>
      </rPr>
      <t xml:space="preserve"> on board the Scotia, discovering Coates Land in Weddell Sea and bringing to a close one of the greatest of surveying campaigns; and finally, in 1904, the little ship Francais, commanded by me, attempting to verify and continue the discoveries of De Gerlache, while wintering on the west coast of Graham Land." (Charcot, 1911: 2)</t>
    </r>
  </si>
  <si>
    <r>
      <t xml:space="preserve">"In connexion with this great joint effort one is pleasantly struck by the absolute harmony between the </t>
    </r>
    <r>
      <rPr>
        <sz val="10"/>
        <color theme="5"/>
        <rFont val="Century Gothic"/>
      </rPr>
      <t>heads of the expeditions</t>
    </r>
    <r>
      <rPr>
        <sz val="10"/>
        <color theme="2" tint="-0.499984740745262"/>
        <rFont val="Century Gothic"/>
      </rPr>
      <t xml:space="preserve"> and the savants who organized them; and also by the genuinely scientific spirit which animated them all. It is to be hoped that in the conquest of the Antarctic such will always be the case, to the great benefit of universal science. I am sure that in our enlightened age there will be thereby no diminution of the slight glory which </t>
    </r>
    <r>
      <rPr>
        <sz val="10"/>
        <color theme="5"/>
        <rFont val="Century Gothic"/>
      </rPr>
      <t>explorers</t>
    </r>
    <r>
      <rPr>
        <sz val="10"/>
        <color theme="2" tint="-0.499984740745262"/>
        <rFont val="Century Gothic"/>
      </rPr>
      <t xml:space="preserve"> are able to shed on their </t>
    </r>
    <r>
      <rPr>
        <sz val="10"/>
        <color theme="5"/>
        <rFont val="Century Gothic"/>
      </rPr>
      <t>own countries</t>
    </r>
    <r>
      <rPr>
        <sz val="10"/>
        <color theme="2" tint="-0.499984740745262"/>
        <rFont val="Century Gothic"/>
      </rPr>
      <t>." (Charcot, 1911: 2-3)</t>
    </r>
  </si>
  <si>
    <r>
      <t>"In 1908</t>
    </r>
    <r>
      <rPr>
        <sz val="10"/>
        <color theme="5"/>
        <rFont val="Century Gothic"/>
      </rPr>
      <t xml:space="preserve"> Sir Ernest Shackleton</t>
    </r>
    <r>
      <rPr>
        <sz val="10"/>
        <color theme="2" tint="-0.499984740745262"/>
        <rFont val="Century Gothic"/>
      </rPr>
      <t xml:space="preserve"> accomplished his fine and gallant piece of exploration, too well known to all for it to be necessary to dwell on it here, which brought him within 179 kilometres (112 miles) of the Pole. And we on the </t>
    </r>
    <r>
      <rPr>
        <i/>
        <sz val="10"/>
        <color theme="2" tint="-0.499984740745262"/>
        <rFont val="Century Gothic"/>
      </rPr>
      <t>Pourquoi-Pas?</t>
    </r>
    <r>
      <rPr>
        <sz val="10"/>
        <color theme="2" tint="-0.499984740745262"/>
        <rFont val="Century Gothic"/>
      </rPr>
      <t xml:space="preserve"> were doing our best without, however, any desire in the region to the southwest of to challenge comparisons South America, with results which, thanks to the zeal and energy of my colleagues, the </t>
    </r>
    <r>
      <rPr>
        <sz val="10"/>
        <color theme="5"/>
        <rFont val="Century Gothic"/>
      </rPr>
      <t>scientific world</t>
    </r>
    <r>
      <rPr>
        <sz val="10"/>
        <color theme="2" tint="-0.499984740745262"/>
        <rFont val="Century Gothic"/>
      </rPr>
      <t xml:space="preserve"> has been pleased to consider important." (Charcot, 1911: 3)</t>
    </r>
  </si>
  <si>
    <r>
      <t>"</t>
    </r>
    <r>
      <rPr>
        <sz val="10"/>
        <color theme="5"/>
        <rFont val="Century Gothic"/>
      </rPr>
      <t>James Ross</t>
    </r>
    <r>
      <rPr>
        <sz val="10"/>
        <color theme="2" tint="-0.499984740745262"/>
        <rFont val="Century Gothic"/>
      </rPr>
      <t xml:space="preserve"> in 1841 (…) </t>
    </r>
    <r>
      <rPr>
        <sz val="10"/>
        <color theme="5"/>
        <rFont val="Century Gothic"/>
      </rPr>
      <t>Borchegrevinek</t>
    </r>
    <r>
      <rPr>
        <sz val="10"/>
        <color theme="2" tint="-0.499984740745262"/>
        <rFont val="Century Gothic"/>
      </rPr>
      <t xml:space="preserve"> in 1900 climbed (…) But, of necessity, two expeditions of different nationality, with the best intentions in the world and with the best of hearts, could not have avoided coming into rivalry over the glorious prize of the </t>
    </r>
    <r>
      <rPr>
        <sz val="10"/>
        <color theme="5"/>
        <rFont val="Century Gothic"/>
      </rPr>
      <t>Furthest South</t>
    </r>
    <r>
      <rPr>
        <sz val="10"/>
        <color theme="2" tint="-0.499984740745262"/>
        <rFont val="Century Gothic"/>
      </rPr>
      <t xml:space="preserve">; and, great sporting interest as this rivalry would have had, it could not but have prejudiced completely the observations and perhaps the ultimate results. I must hasten to add, too, that I have no reason for supposing that we should have rivalled the magnificent results attained by my friend </t>
    </r>
    <r>
      <rPr>
        <sz val="10"/>
        <color theme="5"/>
        <rFont val="Century Gothic"/>
      </rPr>
      <t>Sir Ernest Shackleton</t>
    </r>
    <r>
      <rPr>
        <sz val="10"/>
        <color theme="2" tint="-0.499984740745262"/>
        <rFont val="Century Gothic"/>
      </rPr>
      <t xml:space="preserve"> ; and therefore the pecuniary sacrifices which my country made would have been entirely wasted." (Charcot, 1911: 4)</t>
    </r>
  </si>
  <si>
    <r>
      <t xml:space="preserve">"Besides, the </t>
    </r>
    <r>
      <rPr>
        <sz val="10"/>
        <color theme="5"/>
        <rFont val="Century Gothic"/>
      </rPr>
      <t>Antarctic</t>
    </r>
    <r>
      <rPr>
        <sz val="10"/>
        <color theme="2" tint="-0.499984740745262"/>
        <rFont val="Century Gothic"/>
      </rPr>
      <t xml:space="preserve"> is a vast enough field to allow a number of expeditions to work there together with advantage. I resolved to return to the region which I had begun to explore on the Francais in 1903-1905, i.e. that mountainous projection, due south of Cape Horn, which seems as if it had once been a continuation of America and is improperly known under the general name of Graham Land." (Charcot, 1911: 4)</t>
    </r>
  </si>
  <si>
    <r>
      <t xml:space="preserve">"The Museum, the Bureau des Longitudes, the Montsouris Observatory and private observatories, the Meteorological Department, the Agronomic Institute, the Pasteur Institute, and </t>
    </r>
    <r>
      <rPr>
        <sz val="10"/>
        <color theme="5"/>
        <rFont val="Century Gothic"/>
      </rPr>
      <t>several celebrities in the world of science</t>
    </r>
    <r>
      <rPr>
        <sz val="10"/>
        <color theme="2" tint="-0.499984740745262"/>
        <rFont val="Century Gothic"/>
      </rPr>
      <t xml:space="preserve"> enriched with loans and gifts our scientific arsenal, already increased by purchases from the funds of the Expedition, until it became one of the richest and completest ever carried by a </t>
    </r>
    <r>
      <rPr>
        <sz val="10"/>
        <color theme="5"/>
        <rFont val="Century Gothic"/>
      </rPr>
      <t>polar expedition</t>
    </r>
    <r>
      <rPr>
        <sz val="10"/>
        <color theme="2" tint="-0.499984740745262"/>
        <rFont val="Century Gothic"/>
      </rPr>
      <t>." (Charcot, 1911: 7)</t>
    </r>
  </si>
  <si>
    <r>
      <rPr>
        <b/>
        <sz val="10"/>
        <color theme="2" tint="-0.499984740745262"/>
        <rFont val="Century Gothic"/>
      </rPr>
      <t>"</t>
    </r>
    <r>
      <rPr>
        <sz val="10"/>
        <color theme="2" tint="-0.499984740745262"/>
        <rFont val="Century Gothic"/>
      </rPr>
      <t xml:space="preserve">Large as was our banking-account in the end—800,000 —most </t>
    </r>
    <r>
      <rPr>
        <sz val="10"/>
        <color theme="5"/>
        <rFont val="Century Gothic"/>
      </rPr>
      <t>South Polar expeditions</t>
    </r>
    <r>
      <rPr>
        <sz val="10"/>
        <color theme="2" tint="-0.499984740745262"/>
        <rFont val="Century Gothic"/>
      </rPr>
      <t xml:space="preserve"> sent out by other coun francs
tries have had at their disposal much larger sums, and it is not one of the least of my grounds for pride that we succeeded in organizing ours in so perfect a way at so small an expense, especially when one considers that the ship..." (Charcot, 1911: )</t>
    </r>
  </si>
  <si>
    <r>
      <t xml:space="preserve">"Account must be taken of the outlay necessary on the wages of the </t>
    </r>
    <r>
      <rPr>
        <sz val="10"/>
        <color theme="5"/>
        <rFont val="Century Gothic"/>
      </rPr>
      <t>crew</t>
    </r>
    <r>
      <rPr>
        <sz val="10"/>
        <color theme="2" tint="-0.499984740745262"/>
        <rFont val="Century Gothic"/>
      </rPr>
      <t xml:space="preserve"> for two years…" (Charcot, 1911: 7)</t>
    </r>
  </si>
  <si>
    <r>
      <t xml:space="preserve">"...the food for </t>
    </r>
    <r>
      <rPr>
        <sz val="10"/>
        <color theme="5"/>
        <rFont val="Century Gothic"/>
      </rPr>
      <t>thirty men</t>
    </r>
    <r>
      <rPr>
        <sz val="10"/>
        <color theme="2" tint="-0.499984740745262"/>
        <rFont val="Century Gothic"/>
      </rPr>
      <t xml:space="preserve"> for three years, and all the stores required. If I was able to attain so good a result, my thanks are due for the generous interest shown by individuals, including </t>
    </r>
    <r>
      <rPr>
        <sz val="10"/>
        <color theme="5"/>
        <rFont val="Century Gothic"/>
      </rPr>
      <t>perfect strangers</t>
    </r>
    <r>
      <rPr>
        <sz val="10"/>
        <color theme="2" tint="-0.499984740745262"/>
        <rFont val="Century Gothic"/>
      </rPr>
      <t xml:space="preserve">, by the </t>
    </r>
    <r>
      <rPr>
        <sz val="10"/>
        <color theme="5"/>
        <rFont val="Century Gothic"/>
      </rPr>
      <t>governments of Brazil, the Argentine Republic, and Chili,</t>
    </r>
    <r>
      <rPr>
        <sz val="10"/>
        <color theme="2" tint="-0.499984740745262"/>
        <rFont val="Century Gothic"/>
      </rPr>
      <t xml:space="preserve"> and also by the great majority of our own purveying firms." (Charcot, 1911: 8)</t>
    </r>
  </si>
  <si>
    <r>
      <t xml:space="preserve">"As soon as the </t>
    </r>
    <r>
      <rPr>
        <sz val="10"/>
        <color theme="5"/>
        <rFont val="Century Gothic"/>
      </rPr>
      <t xml:space="preserve">scientific staff </t>
    </r>
    <r>
      <rPr>
        <sz val="10"/>
        <color theme="2" tint="-0.499984740745262"/>
        <rFont val="Century Gothic"/>
      </rPr>
      <t>was definitely constituted, my future</t>
    </r>
    <r>
      <rPr>
        <sz val="10"/>
        <color theme="5"/>
        <rFont val="Century Gothic"/>
      </rPr>
      <t xml:space="preserve"> colleagues </t>
    </r>
    <r>
      <rPr>
        <sz val="10"/>
        <color theme="2" tint="-0.499984740745262"/>
        <rFont val="Century Gothic"/>
      </rPr>
      <t xml:space="preserve">had several months in which to perfect themselves in the duties they would be called upon to perform, while availing themselves of the bounteous hospitality offered them on the yachts of the </t>
    </r>
    <r>
      <rPr>
        <sz val="10"/>
        <color theme="5"/>
        <rFont val="Century Gothic"/>
      </rPr>
      <t>Prince of Monaco</t>
    </r>
    <r>
      <rPr>
        <sz val="10"/>
        <color theme="2" tint="-0.499984740745262"/>
        <rFont val="Century Gothic"/>
      </rPr>
      <t>, at the Montsouris and Paris Observatories, at the Meteorological Department, and in the Museum laboratories." (Charcot, 1911: 8)</t>
    </r>
  </si>
  <si>
    <r>
      <t xml:space="preserve">"May I be allowed to make special mention here of the excellent relations which have always existed between </t>
    </r>
    <r>
      <rPr>
        <sz val="10"/>
        <color theme="5"/>
        <rFont val="Century Gothic"/>
      </rPr>
      <t>other Antarctic explorers and myself?</t>
    </r>
    <r>
      <rPr>
        <sz val="10"/>
        <color theme="2" tint="-0.499984740745262"/>
        <rFont val="Century Gothic"/>
      </rPr>
      <t xml:space="preserve"> Seeking to gain every advantage, I have frequently addressed myself to </t>
    </r>
    <r>
      <rPr>
        <sz val="10"/>
        <color theme="5"/>
        <rFont val="Century Gothic"/>
      </rPr>
      <t>MM. de Gerlache, Bruce, Scott, Shaekleton, Otto Nordenskjold, and Van Drygalski,</t>
    </r>
    <r>
      <rPr>
        <sz val="10"/>
        <color theme="2" tint="-0.499984740745262"/>
        <rFont val="Century Gothic"/>
      </rPr>
      <t xml:space="preserve"> and all of them have been kind enough to pour out for my benefit their precious stores of experience." (Charcot, 1911: 8)</t>
    </r>
  </si>
  <si>
    <r>
      <t xml:space="preserve">"Next, with the aid of my friend </t>
    </r>
    <r>
      <rPr>
        <sz val="10"/>
        <color theme="5"/>
        <rFont val="Century Gothic"/>
      </rPr>
      <t>M. Charles Boyn</t>
    </r>
    <r>
      <rPr>
        <sz val="10"/>
        <color theme="2" tint="-0.499984740745262"/>
        <rFont val="Century Gothic"/>
      </rPr>
      <t>, ex-Naval Paymaster and now Director of the Agence Generate Maritime, we tried to purchase a whaler, either in Scotland or in Norway; but our search was in vain, for all the vessels offered to us were of ancient build and required considerable alterations." (Charcot, 1911: 9)</t>
    </r>
  </si>
  <si>
    <r>
      <t xml:space="preserve">"After collecting the needful information in the countries which have concerned themselves most about polar exploration and from the mouths of </t>
    </r>
    <r>
      <rPr>
        <sz val="10"/>
        <color theme="5"/>
        <rFont val="Century Gothic"/>
      </rPr>
      <t>competent men</t>
    </r>
    <r>
      <rPr>
        <sz val="10"/>
        <color theme="2" tint="-0.499984740745262"/>
        <rFont val="Century Gothic"/>
      </rPr>
      <t xml:space="preserve">, we decided with </t>
    </r>
    <r>
      <rPr>
        <sz val="10"/>
        <color theme="5"/>
        <rFont val="Century Gothic"/>
      </rPr>
      <t xml:space="preserve">M. Boyn </t>
    </r>
    <r>
      <rPr>
        <sz val="10"/>
        <color theme="2" tint="-0.499984740745262"/>
        <rFont val="Century Gothic"/>
      </rPr>
      <t xml:space="preserve">to submit our list of requirements to </t>
    </r>
    <r>
      <rPr>
        <sz val="10"/>
        <color theme="5"/>
        <rFont val="Century Gothic"/>
      </rPr>
      <t>'Pere' Gautier</t>
    </r>
    <r>
      <rPr>
        <sz val="10"/>
        <color theme="2" tint="-0.499984740745262"/>
        <rFont val="Century Gothic"/>
      </rPr>
      <t xml:space="preserve">, the clever St. Malo shipbuilder, who had been so successful in the matter of the </t>
    </r>
    <r>
      <rPr>
        <i/>
        <sz val="10"/>
        <color theme="2" tint="-0.499984740745262"/>
        <rFont val="Century Gothic"/>
      </rPr>
      <t>Francais</t>
    </r>
    <r>
      <rPr>
        <sz val="10"/>
        <color theme="2" tint="-0.499984740745262"/>
        <rFont val="Century Gothic"/>
      </rPr>
      <t>." (Charcot, 1911: 9)</t>
    </r>
  </si>
  <si>
    <r>
      <t>"</t>
    </r>
    <r>
      <rPr>
        <sz val="10"/>
        <color theme="5"/>
        <rFont val="Century Gothic"/>
      </rPr>
      <t>Pere Gautier,</t>
    </r>
    <r>
      <rPr>
        <sz val="10"/>
        <color theme="2" tint="-0.499984740745262"/>
        <rFont val="Century Gothic"/>
      </rPr>
      <t xml:space="preserve"> with an eye only to the building of a fine boat and the solving of a difficult problem, undertook the job with enthusiasm and presented us with an extremely modest estimate. So the construction of the </t>
    </r>
    <r>
      <rPr>
        <i/>
        <sz val="10"/>
        <color theme="2" tint="-0.499984740745262"/>
        <rFont val="Century Gothic"/>
      </rPr>
      <t>Pourquoi-Pas?</t>
    </r>
    <r>
      <rPr>
        <sz val="10"/>
        <color theme="2" tint="-0.499984740745262"/>
        <rFont val="Century Gothic"/>
      </rPr>
      <t xml:space="preserve">, under the superintendence of </t>
    </r>
    <r>
      <rPr>
        <sz val="10"/>
        <color theme="5"/>
        <rFont val="Century Gothic"/>
      </rPr>
      <t>M. Boyn</t>
    </r>
    <r>
      <rPr>
        <sz val="10"/>
        <color theme="2" tint="-0.499984740745262"/>
        <rFont val="Century Gothic"/>
      </rPr>
      <t xml:space="preserve">, was entrusted to Gautier and Son of St. Malo, and the result proves once more the skill, conscientiousness, and disinterested character of the doyen of </t>
    </r>
    <r>
      <rPr>
        <sz val="10"/>
        <color theme="5"/>
        <rFont val="Century Gothic"/>
      </rPr>
      <t>French shipbuilders</t>
    </r>
    <r>
      <rPr>
        <sz val="10"/>
        <color theme="2" tint="-0.499984740745262"/>
        <rFont val="Century Gothic"/>
      </rPr>
      <t>." (Charcot, 1911: 9)</t>
    </r>
  </si>
  <si>
    <r>
      <t xml:space="preserve">"The accommodation on board had to meet the necessities of our work and </t>
    </r>
    <r>
      <rPr>
        <sz val="10"/>
        <color theme="5"/>
        <rFont val="Century Gothic"/>
      </rPr>
      <t xml:space="preserve">our life </t>
    </r>
    <r>
      <rPr>
        <sz val="10"/>
        <color theme="2" tint="-0.499984740745262"/>
        <rFont val="Century Gothic"/>
      </rPr>
      <t>in winter-quarters, while providing the maximum of comfort" (Charcot, 1911: 11)</t>
    </r>
  </si>
  <si>
    <r>
      <t xml:space="preserve">"Foreward, under the deck, were the very spacious quarters for the </t>
    </r>
    <r>
      <rPr>
        <sz val="10"/>
        <color theme="5"/>
        <rFont val="Century Gothic"/>
      </rPr>
      <t>crew,</t>
    </r>
    <r>
      <rPr>
        <sz val="10"/>
        <color theme="2" tint="-0.499984740745262"/>
        <rFont val="Century Gothic"/>
      </rPr>
      <t xml:space="preserve"> with eighteen berths, lockers, tables, etc., the height of which between decks was two metres, the same as in all the living-rooms. Behind this and communicating with it was a small ward-room for the subordinate officers, out of which opened the cabins of the skipper and chief engineer and the two-berthed cabin of the quartermaster and second engineer." (Charcot, 1911: 11)</t>
    </r>
  </si>
  <si>
    <r>
      <t>"</t>
    </r>
    <r>
      <rPr>
        <sz val="10"/>
        <color theme="5"/>
        <rFont val="Century Gothic"/>
      </rPr>
      <t>My own cabin</t>
    </r>
    <r>
      <rPr>
        <sz val="10"/>
        <color theme="2" tint="-0.499984740745262"/>
        <rFont val="Century Gothic"/>
      </rPr>
      <t xml:space="preserve"> opened into the fore passage which gave entrance, also to a large photographic laboratory, a bathroom, etc." (Charcot, 1911: 12)</t>
    </r>
  </si>
  <si>
    <r>
      <t xml:space="preserve">"By this arrangement it was possible to warm </t>
    </r>
    <r>
      <rPr>
        <sz val="10"/>
        <color theme="5"/>
        <rFont val="Century Gothic"/>
      </rPr>
      <t>all our apartments</t>
    </r>
    <r>
      <rPr>
        <sz val="10"/>
        <color theme="2" tint="-0.499984740745262"/>
        <rFont val="Century Gothic"/>
      </rPr>
      <t xml:space="preserve"> with a single stove in the ward-room…" (Charcot, 1911: 12)</t>
    </r>
  </si>
  <si>
    <r>
      <t xml:space="preserve">"The accommodation for </t>
    </r>
    <r>
      <rPr>
        <sz val="10"/>
        <color theme="5"/>
        <rFont val="Century Gothic"/>
      </rPr>
      <t>the staff</t>
    </r>
    <r>
      <rPr>
        <sz val="10"/>
        <color theme="2" tint="-0.499984740745262"/>
        <rFont val="Century Gothic"/>
      </rPr>
      <t xml:space="preserve"> communicated with the open air both under this fore-rooling and aft." (Charcot, 1911: 12)</t>
    </r>
  </si>
  <si>
    <r>
      <t xml:space="preserve">"I provided </t>
    </r>
    <r>
      <rPr>
        <sz val="10"/>
        <color theme="5"/>
        <rFont val="Century Gothic"/>
      </rPr>
      <t xml:space="preserve">each member of the staff </t>
    </r>
    <r>
      <rPr>
        <sz val="10"/>
        <color theme="2" tint="-0.499984740745262"/>
        <rFont val="Century Gothic"/>
      </rPr>
      <t>with his cabin furniture, of which the principal items were a folding-bed, a bureau, and a washstand. Every one could arrange these as he pleased, being at liberty also to have made for him all the cupboards and shelves he might consider necessary." (Charcot, 1911: 13)</t>
    </r>
  </si>
  <si>
    <r>
      <t>"The</t>
    </r>
    <r>
      <rPr>
        <i/>
        <sz val="10"/>
        <color theme="2" tint="-0.499984740745262"/>
        <rFont val="Century Gothic"/>
      </rPr>
      <t xml:space="preserve"> Pourquoi-Pas?</t>
    </r>
    <r>
      <rPr>
        <sz val="10"/>
        <color theme="2" tint="-0.499984740745262"/>
        <rFont val="Century Gothic"/>
      </rPr>
      <t xml:space="preserve"> was the possessor even of a work of art. </t>
    </r>
    <r>
      <rPr>
        <sz val="10"/>
        <color theme="5"/>
        <rFont val="Century Gothic"/>
      </rPr>
      <t>Father de Guibriant</t>
    </r>
    <r>
      <rPr>
        <sz val="10"/>
        <color theme="2" tint="-0.499984740745262"/>
        <rFont val="Century Gothic"/>
      </rPr>
      <t xml:space="preserve">, one of our brave missionaries in China, to whom I had once done a service without knowing it insisted on offering to our ship the </t>
    </r>
    <r>
      <rPr>
        <sz val="10"/>
        <color theme="5"/>
        <rFont val="Century Gothic"/>
      </rPr>
      <t>French naval emblem</t>
    </r>
    <r>
      <rPr>
        <sz val="10"/>
        <color theme="2" tint="-0.499984740745262"/>
        <rFont val="Century Gothic"/>
      </rPr>
      <t xml:space="preserve">, a magnificent piece of silver and copper work, designed by </t>
    </r>
    <r>
      <rPr>
        <sz val="10"/>
        <color theme="5"/>
        <rFont val="Century Gothic"/>
      </rPr>
      <t>Connte de Chabannes La Palice and executed by R. Linzeler.</t>
    </r>
    <r>
      <rPr>
        <sz val="10"/>
        <color theme="2" tint="-0.499984740745262"/>
        <rFont val="Century Gothic"/>
      </rPr>
      <t>" (Charcot, 1911: 13)</t>
    </r>
  </si>
  <si>
    <r>
      <t xml:space="preserve">"We took a good number of boats, for my previous experience had taught me that (…) We had a big canoe, a dinghy, two stout whale-boats such as the Norwegian sealers carry (of which one had been on board the Francais on the former expedition), two small </t>
    </r>
    <r>
      <rPr>
        <sz val="10"/>
        <color theme="5"/>
        <rFont val="Century Gothic"/>
      </rPr>
      <t>Norwegian boats</t>
    </r>
    <r>
      <rPr>
        <sz val="10"/>
        <color theme="2" tint="-0.499984740745262"/>
        <rFont val="Century Gothic"/>
      </rPr>
      <t xml:space="preserve"> known by the name of 'prams', four dories -those flat light vessels used by fishermen on the Newfoundland bank..." (Charcot, 1911: 15)</t>
    </r>
  </si>
  <si>
    <r>
      <t xml:space="preserve">"Lastly </t>
    </r>
    <r>
      <rPr>
        <sz val="10"/>
        <color theme="5"/>
        <rFont val="Century Gothic"/>
      </rPr>
      <t>'Pere' Gautier</t>
    </r>
    <r>
      <rPr>
        <sz val="10"/>
        <color theme="2" tint="-0.499984740745262"/>
        <rFont val="Century Gothic"/>
      </rPr>
      <t xml:space="preserve"> built for </t>
    </r>
    <r>
      <rPr>
        <sz val="10"/>
        <color theme="5"/>
        <rFont val="Century Gothic"/>
      </rPr>
      <t>us</t>
    </r>
    <r>
      <rPr>
        <sz val="10"/>
        <color theme="2" tint="-0.499984740745262"/>
        <rFont val="Century Gothic"/>
      </rPr>
      <t xml:space="preserve"> a strong picket-boat, specially adapted for work amid ice, with a rounded prow protected by iron plates." (Charcot, 1911: 15)</t>
    </r>
  </si>
  <si>
    <r>
      <t xml:space="preserve">"The ship's wardrobe was abundant, being chiefly composed of woollen clothes of all kinds and knitted things, while stockings and mittens were to be counted by the hundred. </t>
    </r>
    <r>
      <rPr>
        <sz val="10"/>
        <color theme="5"/>
        <rFont val="Century Gothic"/>
      </rPr>
      <t xml:space="preserve">We </t>
    </r>
    <r>
      <rPr>
        <sz val="10"/>
        <color theme="2" tint="-0.499984740745262"/>
        <rFont val="Century Gothic"/>
      </rPr>
      <t xml:space="preserve">provided ourselves with lengths of cloth and a sewing-machine. </t>
    </r>
    <r>
      <rPr>
        <sz val="10"/>
        <color theme="5"/>
        <rFont val="Century Gothic"/>
      </rPr>
      <t>MM. Linzeler, Vimout, and Denian</t>
    </r>
    <r>
      <rPr>
        <sz val="10"/>
        <color theme="2" tint="-0.499984740745262"/>
        <rFont val="Century Gothic"/>
      </rPr>
      <t xml:space="preserve"> had sent considerable presents to swell the stock on board." (Charcot, 1911: 15)</t>
    </r>
  </si>
  <si>
    <r>
      <t xml:space="preserve">"For ordinary work a stout mackintosh was sufficient; but on excursions the material known as </t>
    </r>
    <r>
      <rPr>
        <sz val="10"/>
        <color theme="5"/>
        <rFont val="Century Gothic"/>
      </rPr>
      <t>'Burberry'</t>
    </r>
    <r>
      <rPr>
        <sz val="10"/>
        <color theme="2" tint="-0.499984740745262"/>
        <rFont val="Century Gothic"/>
      </rPr>
      <t xml:space="preserve"> is certainly all that one can desire for lightness and absolute imperviousness to wind and snow." (Charcot, 1911: 16)</t>
    </r>
  </si>
  <si>
    <r>
      <t>"</t>
    </r>
    <r>
      <rPr>
        <sz val="10"/>
        <color theme="5"/>
        <rFont val="Century Gothic"/>
      </rPr>
      <t>My previous</t>
    </r>
    <r>
      <rPr>
        <sz val="10"/>
        <color theme="2" tint="-0.499984740745262"/>
        <rFont val="Century Gothic"/>
      </rPr>
      <t xml:space="preserve"> experience had caused me to give very serious attention to the all-important question of foot-wear, and </t>
    </r>
    <r>
      <rPr>
        <sz val="10"/>
        <color theme="5"/>
        <rFont val="Century Gothic"/>
      </rPr>
      <t>we took</t>
    </r>
    <r>
      <rPr>
        <sz val="10"/>
        <color theme="2" tint="-0.499984740745262"/>
        <rFont val="Century Gothic"/>
      </rPr>
      <t xml:space="preserve"> with </t>
    </r>
    <r>
      <rPr>
        <sz val="10"/>
        <color theme="5"/>
        <rFont val="Century Gothic"/>
      </rPr>
      <t>us</t>
    </r>
    <r>
      <rPr>
        <sz val="10"/>
        <color theme="2" tint="-0.499984740745262"/>
        <rFont val="Century Gothic"/>
      </rPr>
      <t xml:space="preserve"> a large and varied stock of ordinary boots, of boots of leather with wooden soles (…) of sabots lifted with leggings of tarred canvas such as the </t>
    </r>
    <r>
      <rPr>
        <sz val="10"/>
        <color theme="5"/>
        <rFont val="Century Gothic"/>
      </rPr>
      <t>Icelandic fishermen wear</t>
    </r>
    <r>
      <rPr>
        <sz val="10"/>
        <color theme="2" tint="-0.499984740745262"/>
        <rFont val="Century Gothic"/>
      </rPr>
      <t xml:space="preserve">, of strong mountaineering boots, of socks like those of </t>
    </r>
    <r>
      <rPr>
        <sz val="10"/>
        <color theme="5"/>
        <rFont val="Century Gothic"/>
      </rPr>
      <t>our Mountain Infantry</t>
    </r>
    <r>
      <rPr>
        <sz val="10"/>
        <color theme="2" tint="-0.499984740745262"/>
        <rFont val="Century Gothic"/>
      </rPr>
      <t xml:space="preserve">, made for us by one of the regimental tailors, and of /inskoex and </t>
    </r>
    <r>
      <rPr>
        <sz val="10"/>
        <color theme="5"/>
        <rFont val="Century Gothic"/>
      </rPr>
      <t>homagers from Norway.</t>
    </r>
    <r>
      <rPr>
        <sz val="10"/>
        <color theme="2" tint="-0.499984740745262"/>
        <rFont val="Century Gothic"/>
      </rPr>
      <t>" (Charcot, 1911: 16)</t>
    </r>
  </si>
  <si>
    <r>
      <t xml:space="preserve">"To remedy this </t>
    </r>
    <r>
      <rPr>
        <sz val="10"/>
        <color theme="5"/>
        <rFont val="Century Gothic"/>
      </rPr>
      <t xml:space="preserve">I had </t>
    </r>
    <r>
      <rPr>
        <sz val="10"/>
        <color theme="2" tint="-0.499984740745262"/>
        <rFont val="Century Gothic"/>
      </rPr>
      <t xml:space="preserve">made, after the model of those recommended by </t>
    </r>
    <r>
      <rPr>
        <sz val="10"/>
        <color theme="5"/>
        <rFont val="Century Gothic"/>
      </rPr>
      <t>Captain Scott</t>
    </r>
    <r>
      <rPr>
        <sz val="10"/>
        <color theme="2" tint="-0.499984740745262"/>
        <rFont val="Century Gothic"/>
      </rPr>
      <t>, a kind of canvas sandal fitted with strong frost-nails, which we could put over them -a very practical invention." (Charcot, 1911: 16)</t>
    </r>
  </si>
  <si>
    <r>
      <t xml:space="preserve">"To protect the eyes against snow-ophthalmia </t>
    </r>
    <r>
      <rPr>
        <sz val="10"/>
        <color theme="5"/>
        <rFont val="Century Gothic"/>
      </rPr>
      <t>I had</t>
    </r>
    <r>
      <rPr>
        <sz val="10"/>
        <color theme="2" tint="-0.499984740745262"/>
        <rFont val="Century Gothic"/>
      </rPr>
      <t xml:space="preserve"> made some yellow-glassed goggles and masks with cross-shaped slitsinthem. It will be seen from the story of the Expedition that, thanks to these precautions, </t>
    </r>
    <r>
      <rPr>
        <sz val="10"/>
        <color theme="5"/>
        <rFont val="Century Gothic"/>
      </rPr>
      <t>we had</t>
    </r>
    <r>
      <rPr>
        <sz val="10"/>
        <color theme="2" tint="-0.499984740745262"/>
        <rFont val="Century Gothic"/>
      </rPr>
      <t xml:space="preserve"> not a single case of this ophthalmia" (Charcot, 1911: 17)</t>
    </r>
  </si>
  <si>
    <r>
      <t>"</t>
    </r>
    <r>
      <rPr>
        <sz val="10"/>
        <color theme="5"/>
        <rFont val="Century Gothic"/>
      </rPr>
      <t>We</t>
    </r>
    <r>
      <rPr>
        <sz val="10"/>
        <color theme="2" tint="-0.499984740745262"/>
        <rFont val="Century Gothic"/>
      </rPr>
      <t xml:space="preserve"> took a dozen sledges of the type universally adopted on </t>
    </r>
    <r>
      <rPr>
        <sz val="10"/>
        <color theme="5"/>
        <rFont val="Century Gothic"/>
      </rPr>
      <t>Polar expeditions</t>
    </r>
    <r>
      <rPr>
        <sz val="10"/>
        <color theme="2" tint="-0.499984740745262"/>
        <rFont val="Century Gothic"/>
      </rPr>
      <t xml:space="preserve">, several pairs of skis for each </t>
    </r>
    <r>
      <rPr>
        <sz val="10"/>
        <color theme="5"/>
        <rFont val="Century Gothic"/>
      </rPr>
      <t>man</t>
    </r>
    <r>
      <rPr>
        <sz val="10"/>
        <color theme="2" tint="-0.499984740745262"/>
        <rFont val="Century Gothic"/>
      </rPr>
      <t>" (Charcot, 1911: 17)</t>
    </r>
  </si>
  <si>
    <r>
      <t xml:space="preserve">"And </t>
    </r>
    <r>
      <rPr>
        <sz val="10"/>
        <color theme="5"/>
        <rFont val="Century Gothic"/>
      </rPr>
      <t xml:space="preserve">I </t>
    </r>
    <r>
      <rPr>
        <sz val="10"/>
        <color theme="2" tint="-0.499984740745262"/>
        <rFont val="Century Gothic"/>
      </rPr>
      <t>must not forget the 'Thermos' bottles, which are of the greatest assistance in these latitudes, where one suffers almost as much from</t>
    </r>
    <r>
      <rPr>
        <sz val="10"/>
        <color theme="5"/>
        <rFont val="Century Gothic"/>
      </rPr>
      <t xml:space="preserve"> thirst as in warm countries</t>
    </r>
    <r>
      <rPr>
        <sz val="10"/>
        <color theme="2" tint="-0.499984740745262"/>
        <rFont val="Century Gothic"/>
      </rPr>
      <t xml:space="preserve"> and where flasks cannot be used." (Charcot, 1911: 17)</t>
    </r>
  </si>
  <si>
    <r>
      <t xml:space="preserve">"With regard to all the material coming from </t>
    </r>
    <r>
      <rPr>
        <sz val="10"/>
        <color theme="5"/>
        <rFont val="Century Gothic"/>
      </rPr>
      <t>Norway</t>
    </r>
    <r>
      <rPr>
        <sz val="10"/>
        <color theme="2" tint="-0.499984740745262"/>
        <rFont val="Century Gothic"/>
      </rPr>
      <t xml:space="preserve">, whether clothing and furs or such Polar apparatus as skis, sledges, etc., </t>
    </r>
    <r>
      <rPr>
        <sz val="10"/>
        <color theme="5"/>
        <rFont val="Century Gothic"/>
      </rPr>
      <t>Mr. Crichton Somerville, a resident in Christiania</t>
    </r>
    <r>
      <rPr>
        <sz val="10"/>
        <color theme="2" tint="-0.499984740745262"/>
        <rFont val="Century Gothic"/>
      </rPr>
      <t>, was kind enough to devote his care and ability to choosing it or having it made." (Charcot, 1911: 17)</t>
    </r>
  </si>
  <si>
    <r>
      <t xml:space="preserve">"The </t>
    </r>
    <r>
      <rPr>
        <sz val="10"/>
        <color theme="5"/>
        <rFont val="Century Gothic"/>
      </rPr>
      <t>Marquis De Dion and M. Bouton</t>
    </r>
    <r>
      <rPr>
        <sz val="10"/>
        <color theme="2" tint="-0.499984740745262"/>
        <rFont val="Century Gothic"/>
      </rPr>
      <t xml:space="preserve">, with their usual generosity and their enthusiasm for any new idea, proposed to present the Expedition with the desired vehicles. </t>
    </r>
    <r>
      <rPr>
        <sz val="10"/>
        <color theme="5"/>
        <rFont val="Century Gothic"/>
      </rPr>
      <t>Captain Scott</t>
    </r>
    <r>
      <rPr>
        <sz val="10"/>
        <color theme="2" tint="-0.499984740745262"/>
        <rFont val="Century Gothic"/>
      </rPr>
      <t xml:space="preserve"> was interested in the same matter. We decided to make our experiments together, and I shall always remember the pleasant and profitable time which I spent with him and his assistants, Messrs. Skelton and Barnes." (Charcot, 1911: 17)</t>
    </r>
  </si>
  <si>
    <r>
      <t>"</t>
    </r>
    <r>
      <rPr>
        <sz val="10"/>
        <color theme="5"/>
        <rFont val="Century Gothic"/>
      </rPr>
      <t>We</t>
    </r>
    <r>
      <rPr>
        <sz val="10"/>
        <color theme="2" tint="-0.499984740745262"/>
        <rFont val="Century Gothic"/>
      </rPr>
      <t xml:space="preserve"> carried nearly three years' stock of provisions, and in my selection of these I applied to the leading firms of</t>
    </r>
    <r>
      <rPr>
        <sz val="10"/>
        <color theme="5"/>
        <rFont val="Century Gothic"/>
      </rPr>
      <t xml:space="preserve"> France, England, Germany, Norway, and America</t>
    </r>
    <r>
      <rPr>
        <sz val="10"/>
        <color theme="2" tint="-0.499984740745262"/>
        <rFont val="Century Gothic"/>
      </rPr>
      <t>." (Charcot, 1911: 18)</t>
    </r>
  </si>
  <si>
    <r>
      <t xml:space="preserve">"Numerous agreeable gifts were made to swell the stores of the </t>
    </r>
    <r>
      <rPr>
        <sz val="10"/>
        <color theme="5"/>
        <rFont val="Century Gothic"/>
      </rPr>
      <t>Expedition</t>
    </r>
    <r>
      <rPr>
        <sz val="10"/>
        <color theme="2" tint="-0.499984740745262"/>
        <rFont val="Century Gothic"/>
      </rPr>
      <t xml:space="preserve"> not only in </t>
    </r>
    <r>
      <rPr>
        <sz val="10"/>
        <color theme="5"/>
        <rFont val="Century Gothic"/>
      </rPr>
      <t>France, but also abroad -at Rio Janeiro, Buenos Aires, and Punta Arenas</t>
    </r>
    <r>
      <rPr>
        <sz val="10"/>
        <color theme="2" tint="-0.499984740745262"/>
        <rFont val="Century Gothic"/>
      </rPr>
      <t>." (Charcot, 1911: 19)</t>
    </r>
  </si>
  <si>
    <r>
      <t xml:space="preserve">"(...) and it is very probable that the majority of the meals composed exclusively of these, left but an indifferent memory in the minds of the </t>
    </r>
    <r>
      <rPr>
        <sz val="10"/>
        <color theme="5"/>
        <rFont val="Century Gothic"/>
      </rPr>
      <t>members of the Expedition</t>
    </r>
    <r>
      <rPr>
        <sz val="10"/>
        <color theme="2" tint="-0.499984740745262"/>
        <rFont val="Century Gothic"/>
      </rPr>
      <t>. Nevertheless,</t>
    </r>
    <r>
      <rPr>
        <sz val="10"/>
        <color theme="5"/>
        <rFont val="Century Gothic"/>
      </rPr>
      <t xml:space="preserve"> I </t>
    </r>
    <r>
      <rPr>
        <sz val="10"/>
        <color theme="2" tint="-0.499984740745262"/>
        <rFont val="Century Gothic"/>
      </rPr>
      <t xml:space="preserve">believe I may say that no expedition was ever better provisioned than </t>
    </r>
    <r>
      <rPr>
        <sz val="10"/>
        <color theme="5"/>
        <rFont val="Century Gothic"/>
      </rPr>
      <t>ours.</t>
    </r>
    <r>
      <rPr>
        <sz val="10"/>
        <color theme="2" tint="-0.499984740745262"/>
        <rFont val="Century Gothic"/>
      </rPr>
      <t>.." (Charcot, 1911: 19)</t>
    </r>
  </si>
  <si>
    <r>
      <t>" (...)</t>
    </r>
    <r>
      <rPr>
        <sz val="10"/>
        <color theme="5"/>
        <rFont val="Century Gothic"/>
      </rPr>
      <t xml:space="preserve"> the crew</t>
    </r>
    <r>
      <rPr>
        <sz val="10"/>
        <color theme="2" tint="-0.499984740745262"/>
        <rFont val="Century Gothic"/>
      </rPr>
      <t xml:space="preserve"> were able to have their daily ration and often double. In the ward-room wine was served at discretion to those who drank it and of such good kind that for several weeks </t>
    </r>
    <r>
      <rPr>
        <sz val="10"/>
        <color theme="5"/>
        <rFont val="Century Gothic"/>
      </rPr>
      <t>I amused myself</t>
    </r>
    <r>
      <rPr>
        <sz val="10"/>
        <color theme="2" tint="-0.499984740745262"/>
        <rFont val="Century Gothic"/>
      </rPr>
      <t xml:space="preserve"> by having it brought on in bottles with fine green seals, to pretend it was of special quality." (Charcot, 1911: 20)</t>
    </r>
  </si>
  <si>
    <r>
      <t>"(…) but from the start</t>
    </r>
    <r>
      <rPr>
        <sz val="10"/>
        <color theme="5"/>
        <rFont val="Century Gothic"/>
      </rPr>
      <t xml:space="preserve"> I have</t>
    </r>
    <r>
      <rPr>
        <sz val="10"/>
        <color theme="2" tint="-0.499984740745262"/>
        <rFont val="Century Gothic"/>
      </rPr>
      <t xml:space="preserve"> made a point of waging unrelenting war against the aperitif, the </t>
    </r>
    <r>
      <rPr>
        <sz val="10"/>
        <color theme="5"/>
        <rFont val="Century Gothic"/>
      </rPr>
      <t>great curse of France</t>
    </r>
    <r>
      <rPr>
        <sz val="10"/>
        <color theme="2" tint="-0.499984740745262"/>
        <rFont val="Century Gothic"/>
      </rPr>
      <t>." (Charcot, 1911: 20)</t>
    </r>
  </si>
  <si>
    <r>
      <t xml:space="preserve">"Coal was of course the sinews of the </t>
    </r>
    <r>
      <rPr>
        <sz val="10"/>
        <color theme="5"/>
        <rFont val="Century Gothic"/>
      </rPr>
      <t>Expedition</t>
    </r>
    <r>
      <rPr>
        <sz val="10"/>
        <color theme="2" tint="-0.499984740745262"/>
        <rFont val="Century Gothic"/>
      </rPr>
      <t xml:space="preserve">. The </t>
    </r>
    <r>
      <rPr>
        <sz val="10"/>
        <color theme="5"/>
        <rFont val="Century Gothic"/>
      </rPr>
      <t>Minister of Marine</t>
    </r>
    <r>
      <rPr>
        <sz val="10"/>
        <color theme="2" tint="-0.499984740745262"/>
        <rFont val="Century Gothic"/>
      </rPr>
      <t xml:space="preserve"> gave us at the start 250 tons in briquettes. At Madeira </t>
    </r>
    <r>
      <rPr>
        <sz val="10"/>
        <color theme="5"/>
        <rFont val="Century Gothic"/>
      </rPr>
      <t>Mr. Gordon-Bennett</t>
    </r>
    <r>
      <rPr>
        <sz val="10"/>
        <color theme="2" tint="-0.499984740745262"/>
        <rFont val="Century Gothic"/>
      </rPr>
      <t xml:space="preserve"> with his habitual generosity telegraphed spontaneoxisly to his representatives to fill our bunkers at his expense. The </t>
    </r>
    <r>
      <rPr>
        <sz val="10"/>
        <color theme="5"/>
        <rFont val="Century Gothic"/>
      </rPr>
      <t>Brazilian Government</t>
    </r>
    <r>
      <rPr>
        <sz val="10"/>
        <color theme="2" tint="-0.499984740745262"/>
        <rFont val="Century Gothic"/>
      </rPr>
      <t xml:space="preserve"> gave us 100 tons when we reached Eio, and on our return filled our bunkers both at Rio and Pernambuco ; and finally on our way back the </t>
    </r>
    <r>
      <rPr>
        <sz val="10"/>
        <color theme="5"/>
        <rFont val="Century Gothic"/>
      </rPr>
      <t>Chilian Government</t>
    </r>
    <r>
      <rPr>
        <sz val="10"/>
        <color theme="2" tint="-0.499984740745262"/>
        <rFont val="Century Gothic"/>
      </rPr>
      <t xml:space="preserve"> gave us 70 tons (...) "This important stock the Chilian Government, with great kindness, deposited in its own hulks until our arrival, assisting us then to put on board what we wanted and keeping the remainder until our return. We were thus able to set out with our bunkers absolutely full of coal of the best quality." (Charcot, 1911: 21)</t>
    </r>
  </si>
  <si>
    <r>
      <t>"</t>
    </r>
    <r>
      <rPr>
        <sz val="10"/>
        <color theme="5"/>
        <rFont val="Century Gothic"/>
      </rPr>
      <t>The staff</t>
    </r>
    <r>
      <rPr>
        <sz val="10"/>
        <color theme="2" tint="-0.499984740745262"/>
        <rFont val="Century Gothic"/>
      </rPr>
      <t xml:space="preserve">, as finally constituted, consisted of </t>
    </r>
    <r>
      <rPr>
        <sz val="10"/>
        <color theme="5"/>
        <rFont val="Century Gothic"/>
      </rPr>
      <t>three naval officers, a geologist, two naturalists, a doctor, and myself</t>
    </r>
    <r>
      <rPr>
        <sz val="10"/>
        <color theme="2" tint="-0.499984740745262"/>
        <rFont val="Century Gothic"/>
      </rPr>
      <t>.</t>
    </r>
    <r>
      <rPr>
        <sz val="10"/>
        <color theme="5"/>
        <rFont val="Century Gothic"/>
      </rPr>
      <t xml:space="preserve"> H. Bongrain, sub-lieutenant</t>
    </r>
    <r>
      <rPr>
        <sz val="10"/>
        <color theme="2" tint="-0.499984740745262"/>
        <rFont val="Century Gothic"/>
      </rPr>
      <t>. Second officer. (Astronomical observations, hydrography, seismography, terrestrial gravitation);</t>
    </r>
    <r>
      <rPr>
        <sz val="10"/>
        <color theme="5"/>
        <rFont val="Century Gothic"/>
      </rPr>
      <t xml:space="preserve"> J. Bouch, sub-lieutenant </t>
    </r>
    <r>
      <rPr>
        <sz val="10"/>
        <color theme="2" tint="-0.499984740745262"/>
        <rFont val="Century Gothic"/>
      </rPr>
      <t xml:space="preserve">(Meteorology, atmospheric electricity, physical oceanography); </t>
    </r>
    <r>
      <rPr>
        <sz val="10"/>
        <color theme="5"/>
        <rFont val="Century Gothic"/>
      </rPr>
      <t>E. Godfroy, sub-lieutenant</t>
    </r>
    <r>
      <rPr>
        <sz val="10"/>
        <color theme="2" tint="-0.499984740745262"/>
        <rFont val="Century Gothic"/>
      </rPr>
      <t xml:space="preserve"> (Study of tides, atmospheric chemistry); E. Gourdon, D.Sc. (Geology and glaciology); J. Liouville, M.D. (Assistant doctor to the Expedition, zoology); L. Gain, B.Sc. (Zoology and botany); A. Scnouque. (Magnetism, actinometry, scientific photo- graphy); J.-B. Charcot, head of the Expedition, commander of the Pourquoi-Pasf (Bacteriology). Apart from their special departments, the naval officers assisted me in the navigation and other duties on hoard." (Charcot, 1911: 22)</t>
    </r>
  </si>
  <si>
    <r>
      <rPr>
        <sz val="10"/>
        <color theme="5"/>
        <rFont val="Century Gothic"/>
      </rPr>
      <t>"I am happy</t>
    </r>
    <r>
      <rPr>
        <sz val="10"/>
        <color theme="2" tint="-0.499984740745262"/>
        <rFont val="Century Gothic"/>
      </rPr>
      <t xml:space="preserve"> to be able, to say that it was thanks to the enthusiasm, energy, and attainments of my</t>
    </r>
    <r>
      <rPr>
        <sz val="10"/>
        <color theme="5"/>
        <rFont val="Century Gothic"/>
      </rPr>
      <t xml:space="preserve"> colleagues</t>
    </r>
    <r>
      <rPr>
        <sz val="10"/>
        <color theme="2" tint="-0.499984740745262"/>
        <rFont val="Century Gothic"/>
      </rPr>
      <t xml:space="preserve"> that the </t>
    </r>
    <r>
      <rPr>
        <sz val="10"/>
        <color theme="5"/>
        <rFont val="Century Gothic"/>
      </rPr>
      <t xml:space="preserve">Expedition </t>
    </r>
    <r>
      <rPr>
        <sz val="10"/>
        <color theme="2" tint="-0.499984740745262"/>
        <rFont val="Century Gothic"/>
      </rPr>
      <t>was a success, and my gratitude toward them is all the warmer since they enable me..." (Charcot, 1911: 22)</t>
    </r>
  </si>
  <si>
    <r>
      <t xml:space="preserve">"I had the same ease in getting together </t>
    </r>
    <r>
      <rPr>
        <sz val="10"/>
        <color theme="5"/>
        <rFont val="Century Gothic"/>
      </rPr>
      <t xml:space="preserve">the crew </t>
    </r>
    <r>
      <rPr>
        <sz val="10"/>
        <color theme="2" tint="-0.499984740745262"/>
        <rFont val="Century Gothic"/>
      </rPr>
      <t xml:space="preserve">and had to make choice from among 250 applications. Almost all the </t>
    </r>
    <r>
      <rPr>
        <sz val="10"/>
        <color theme="5"/>
        <rFont val="Century Gothic"/>
      </rPr>
      <t>old crew</t>
    </r>
    <r>
      <rPr>
        <sz val="10"/>
        <color theme="2" tint="-0.499984740745262"/>
        <rFont val="Century Gothic"/>
      </rPr>
      <t xml:space="preserve"> of the Francais rejoined me on the </t>
    </r>
    <r>
      <rPr>
        <i/>
        <sz val="10"/>
        <color theme="2" tint="-0.499984740745262"/>
        <rFont val="Century Gothic"/>
      </rPr>
      <t>Pourquoi-Pas?</t>
    </r>
    <r>
      <rPr>
        <sz val="10"/>
        <color theme="2" tint="-0.499984740745262"/>
        <rFont val="Century Gothic"/>
      </rPr>
      <t xml:space="preserve"> thus giving me a nucleus of seasoned and devoted men. </t>
    </r>
    <r>
      <rPr>
        <sz val="10"/>
        <color theme="5"/>
        <rFont val="Century Gothic"/>
      </rPr>
      <t>Chollet</t>
    </r>
    <r>
      <rPr>
        <sz val="10"/>
        <color theme="2" tint="-0.499984740745262"/>
        <rFont val="Century Gothic"/>
      </rPr>
      <t xml:space="preserve"> had been my navigator for 24 years, </t>
    </r>
    <r>
      <rPr>
        <sz val="10"/>
        <color theme="5"/>
        <rFont val="Century Gothic"/>
      </rPr>
      <t>Guegen</t>
    </r>
    <r>
      <rPr>
        <sz val="10"/>
        <color theme="2" tint="-0.499984740745262"/>
        <rFont val="Century Gothic"/>
      </rPr>
      <t xml:space="preserve"> had been on four expeditions with me, </t>
    </r>
    <r>
      <rPr>
        <sz val="10"/>
        <color theme="5"/>
        <rFont val="Century Gothic"/>
      </rPr>
      <t>Jabet and Libois</t>
    </r>
    <r>
      <rPr>
        <sz val="10"/>
        <color theme="2" tint="-0.499984740745262"/>
        <rFont val="Century Gothic"/>
      </rPr>
      <t xml:space="preserve"> on three. The </t>
    </r>
    <r>
      <rPr>
        <sz val="10"/>
        <color theme="5"/>
        <rFont val="Century Gothic"/>
      </rPr>
      <t>new-comers</t>
    </r>
    <r>
      <rPr>
        <sz val="10"/>
        <color theme="2" tint="-0.499984740745262"/>
        <rFont val="Century Gothic"/>
      </rPr>
      <t xml:space="preserve">, animated by an excellent spirit, and sailors in the best sense of the term, were spurred on by the example of the veterans to display—the same qualities as they. The crew consisted of  </t>
    </r>
    <r>
      <rPr>
        <sz val="10"/>
        <color theme="5"/>
        <rFont val="Century Gothic"/>
      </rPr>
      <t>liollet, E., skipper</t>
    </r>
    <r>
      <rPr>
        <sz val="10"/>
        <color theme="2" tint="-0.499984740745262"/>
        <rFont val="Century Gothic"/>
      </rPr>
      <t xml:space="preserve">. </t>
    </r>
    <r>
      <rPr>
        <sz val="10"/>
        <color theme="5"/>
        <rFont val="Century Gothic"/>
      </rPr>
      <t>Jabet, boatswain</t>
    </r>
    <r>
      <rPr>
        <sz val="10"/>
        <color theme="2" tint="-0.499984740745262"/>
        <rFont val="Century Gothic"/>
      </rPr>
      <t xml:space="preserve">. </t>
    </r>
    <r>
      <rPr>
        <sz val="10"/>
        <color theme="5"/>
        <rFont val="Century Gothic"/>
      </rPr>
      <t>Besnard, assistant boatswain</t>
    </r>
    <r>
      <rPr>
        <sz val="10"/>
        <color theme="2" tint="-0.499984740745262"/>
        <rFont val="Century Gothic"/>
      </rPr>
      <t xml:space="preserve">. lnegen, </t>
    </r>
    <r>
      <rPr>
        <sz val="10"/>
        <color theme="5"/>
        <rFont val="Century Gothic"/>
      </rPr>
      <t>J., sailor. Herv, Thomas, Dufreche, Lerebourgh, Aveline, Dennis, Xozal, Boland, Rosselin, F., chief engineer</t>
    </r>
    <r>
      <rPr>
        <sz val="10"/>
        <color theme="2" tint="-0.499984740745262"/>
        <rFont val="Century Gothic"/>
      </rPr>
      <t>. Poste, second engineer. Guegen, F., stoker. Monzimet, stoker. Lhostis, stoker. Libois, stoker and carpenter. Frachat, motor engineer. Modaine, cook. Paumelle, mess steward. Van Acken, second steward (a Belgian taken on board at Punta Arenas, where he was living)." (Charcot, 1911: 23)</t>
    </r>
  </si>
  <si>
    <r>
      <t xml:space="preserve">"It would be difficult to discover a better </t>
    </r>
    <r>
      <rPr>
        <sz val="10"/>
        <color theme="5"/>
        <rFont val="Century Gothic"/>
      </rPr>
      <t>crew than ours</t>
    </r>
    <r>
      <rPr>
        <sz val="10"/>
        <color theme="2" tint="-0.499984740745262"/>
        <rFont val="Century Gothic"/>
      </rPr>
      <t>, more energetic, devoted, courageous, patient, and intelligent. All asked but to be allowed to do their best and always went about their work cheerfully and enthusiastically. There was no punishment book on board, and the need of one was never felt." (Charcot, 1911: 23)</t>
    </r>
  </si>
  <si>
    <r>
      <t xml:space="preserve">"As soon as the </t>
    </r>
    <r>
      <rPr>
        <i/>
        <sz val="10"/>
        <color theme="2" tint="-0.499984740745262"/>
        <rFont val="Century Gothic"/>
      </rPr>
      <t>Pourquoi-Pas?</t>
    </r>
    <r>
      <rPr>
        <sz val="10"/>
        <color theme="2" tint="-0.499984740745262"/>
        <rFont val="Century Gothic"/>
      </rPr>
      <t xml:space="preserve"> was launched, staff and </t>
    </r>
    <r>
      <rPr>
        <sz val="10"/>
        <color theme="5"/>
        <rFont val="Century Gothic"/>
      </rPr>
      <t xml:space="preserve">crew </t>
    </r>
    <r>
      <rPr>
        <sz val="10"/>
        <color theme="2" tint="-0.499984740745262"/>
        <rFont val="Century Gothic"/>
      </rPr>
      <t>set to work on the final preparations and the embarkation and stowage of food and material." (Charcot, 1911: 24)</t>
    </r>
  </si>
  <si>
    <r>
      <t xml:space="preserve">"Firmly convinced of our sincerity of purpose, </t>
    </r>
    <r>
      <rPr>
        <sz val="10"/>
        <color theme="5"/>
        <rFont val="Century Gothic"/>
      </rPr>
      <t>the town of Havre</t>
    </r>
    <r>
      <rPr>
        <sz val="10"/>
        <color theme="2" tint="-0.499984740745262"/>
        <rFont val="Century Gothic"/>
      </rPr>
      <t xml:space="preserve"> showed its goodwill toward us in a touching manner on August 15, 1908. It was in the midst of a sympathetic crowd, collected from far and wide to prove that France is never indifferent to the labours of </t>
    </r>
    <r>
      <rPr>
        <sz val="10"/>
        <color theme="5"/>
        <rFont val="Century Gothic"/>
      </rPr>
      <t xml:space="preserve">her sons, that our friends </t>
    </r>
    <r>
      <rPr>
        <sz val="10"/>
        <color theme="2" tint="-0.499984740745262"/>
        <rFont val="Century Gothic"/>
      </rPr>
      <t xml:space="preserve">and relations wished us a good journey and all success, while the strains of the 'Marseillaise' answered the parting salute of the </t>
    </r>
    <r>
      <rPr>
        <i/>
        <sz val="10"/>
        <color theme="2" tint="-0.499984740745262"/>
        <rFont val="Century Gothic"/>
      </rPr>
      <t>Pourquoi-Pas?</t>
    </r>
    <r>
      <rPr>
        <sz val="10"/>
        <color theme="2" tint="-0.499984740745262"/>
        <rFont val="Century Gothic"/>
      </rPr>
      <t>" (Charcot, 1911: 25)</t>
    </r>
  </si>
  <si>
    <r>
      <t>"On the 20th we left the magnificent and flourishing country of Brazil for Buenos Aires. The relations I had kept up with the</t>
    </r>
    <r>
      <rPr>
        <sz val="10"/>
        <color theme="5"/>
        <rFont val="Century Gothic"/>
      </rPr>
      <t xml:space="preserve"> Argentine Republic</t>
    </r>
    <r>
      <rPr>
        <sz val="10"/>
        <color theme="2" tint="-0.499984740745262"/>
        <rFont val="Century Gothic"/>
      </rPr>
      <t xml:space="preserve"> since the never-to-be-forgotten recep- tion of the Francais Expedition, on both the outward and the home voyages, led me to believe that we should be welcomed; but Argentina was determined to show that she can always do still better." (Charcot, 1911: 26)</t>
    </r>
  </si>
  <si>
    <r>
      <t xml:space="preserve">"I had the honour of being presented to the </t>
    </r>
    <r>
      <rPr>
        <sz val="10"/>
        <color theme="5"/>
        <rFont val="Century Gothic"/>
      </rPr>
      <t>President of the Republic by our Minister, M. Thibault</t>
    </r>
    <r>
      <rPr>
        <sz val="10"/>
        <color theme="2" tint="-0.499984740745262"/>
        <rFont val="Century Gothic"/>
      </rPr>
      <t xml:space="preserve">, and the </t>
    </r>
    <r>
      <rPr>
        <sz val="10"/>
        <color theme="5"/>
        <rFont val="Century Gothic"/>
      </rPr>
      <t>French residents</t>
    </r>
    <r>
      <rPr>
        <sz val="10"/>
        <color theme="2" tint="-0.499984740745262"/>
        <rFont val="Century Gothic"/>
      </rPr>
      <t xml:space="preserve"> vied with the </t>
    </r>
    <r>
      <rPr>
        <sz val="10"/>
        <color theme="5"/>
        <rFont val="Century Gothic"/>
      </rPr>
      <t>Argentine people</t>
    </r>
    <r>
      <rPr>
        <sz val="10"/>
        <color theme="2" tint="-0.499984740745262"/>
        <rFont val="Century Gothic"/>
      </rPr>
      <t xml:space="preserve"> in making our stay at once profitable and pleasant. I met once more my warm and sincere friends, Dr. Fernando Perez and his brother Manuel, Professor Lignieres, Colonel Nunez, Dr. Pinero, Admirals Garcia and Barilari, Chief Engineer Sumblad Rosetti, MM. Lainez, Py, Thays, Davis, and Lahille, Father Sola and many others whose friendship had only been increased by lapse of time." (Charcot, 1911: 26)</t>
    </r>
  </si>
  <si>
    <r>
      <t>"This was our last place of call in the</t>
    </r>
    <r>
      <rPr>
        <sz val="10"/>
        <color theme="5"/>
        <rFont val="Century Gothic"/>
      </rPr>
      <t xml:space="preserve"> civilized world</t>
    </r>
    <r>
      <rPr>
        <sz val="10"/>
        <color theme="2" tint="-0.499984740745262"/>
        <rFont val="Century Gothic"/>
      </rPr>
      <t>, but not the place which showed us the least sympathy.</t>
    </r>
    <r>
      <rPr>
        <sz val="10"/>
        <color theme="5"/>
        <rFont val="Century Gothic"/>
      </rPr>
      <t xml:space="preserve"> The Chilian Government</t>
    </r>
    <r>
      <rPr>
        <sz val="10"/>
        <color theme="2" tint="-0.499984740745262"/>
        <rFont val="Century Gothic"/>
      </rPr>
      <t xml:space="preserve"> had put at our disposal all the resources of the town, and the French representative at Santiago, M. Desprez, demonstrated to us by his kindly messages, both as we went and as we came back..." (Charcot, 1911: 27)</t>
    </r>
  </si>
  <si>
    <r>
      <t>"</t>
    </r>
    <r>
      <rPr>
        <sz val="10"/>
        <color theme="5"/>
        <rFont val="Century Gothic"/>
      </rPr>
      <t xml:space="preserve">France </t>
    </r>
    <r>
      <rPr>
        <sz val="10"/>
        <color theme="2" tint="-0.499984740745262"/>
        <rFont val="Century Gothic"/>
      </rPr>
      <t>was watching over us at this distant stage on the way to the lands where we were about to hide ourselves so many long months." (Charcot, 1911: 27)</t>
    </r>
  </si>
  <si>
    <r>
      <t xml:space="preserve">"The </t>
    </r>
    <r>
      <rPr>
        <sz val="10"/>
        <color theme="5"/>
        <rFont val="Century Gothic"/>
      </rPr>
      <t>little French colony</t>
    </r>
    <r>
      <rPr>
        <sz val="10"/>
        <color theme="2" tint="-0.499984740745262"/>
        <rFont val="Century Gothic"/>
      </rPr>
      <t xml:space="preserve"> and the </t>
    </r>
    <r>
      <rPr>
        <sz val="10"/>
        <color theme="5"/>
        <rFont val="Century Gothic"/>
      </rPr>
      <t>inhabitants of the town</t>
    </r>
    <r>
      <rPr>
        <sz val="10"/>
        <color theme="2" tint="-0.499984740745262"/>
        <rFont val="Century Gothic"/>
      </rPr>
      <t xml:space="preserve"> feasted us and made much of us, and I hope to be able to show in the following narrative all the good which the Expedition derived from its stay here, and how grateful is the friendship which must bind me hence forward to those of its inhabitants whose names I shall have occasion to mention." (Charcot, 1911: 27)</t>
    </r>
  </si>
  <si>
    <r>
      <t xml:space="preserve">"Certain </t>
    </r>
    <r>
      <rPr>
        <sz val="10"/>
        <color theme="5"/>
        <rFont val="Century Gothic"/>
      </rPr>
      <t xml:space="preserve">people </t>
    </r>
    <r>
      <rPr>
        <sz val="10"/>
        <color theme="2" tint="-0.499984740745262"/>
        <rFont val="Century Gothic"/>
      </rPr>
      <t xml:space="preserve">may have smiled over the presence of a </t>
    </r>
    <r>
      <rPr>
        <sz val="10"/>
        <color theme="5"/>
        <rFont val="Century Gothic"/>
      </rPr>
      <t>woman</t>
    </r>
    <r>
      <rPr>
        <sz val="10"/>
        <color theme="2" tint="-0.499984740745262"/>
        <rFont val="Century Gothic"/>
      </rPr>
      <t xml:space="preserve"> on board during the first part of the journey, and even have found in it an excuse for be littling the grave and serious side of our work. But others love, courage, and interest in the object which I had in view it is the opinion of these latter for which I care." (Charcot, 1911: 27)</t>
    </r>
  </si>
  <si>
    <r>
      <t>"</t>
    </r>
    <r>
      <rPr>
        <sz val="10"/>
        <color theme="5"/>
        <rFont val="Century Gothic"/>
      </rPr>
      <t>M. Blanchard</t>
    </r>
    <r>
      <rPr>
        <sz val="10"/>
        <color theme="2" tint="-0.499984740745262"/>
        <rFont val="Century Gothic"/>
      </rPr>
      <t xml:space="preserve">, the kindly French consul, coming on board on his launch Laurita at 8.30, brought with him the </t>
    </r>
    <r>
      <rPr>
        <sz val="10"/>
        <color theme="5"/>
        <rFont val="Century Gothic"/>
      </rPr>
      <t>Governor, M. Chaigneau</t>
    </r>
    <r>
      <rPr>
        <sz val="10"/>
        <color theme="2" tint="-0.499984740745262"/>
        <rFont val="Century Gothic"/>
      </rPr>
      <t xml:space="preserve"> ; </t>
    </r>
    <r>
      <rPr>
        <sz val="10"/>
        <color theme="5"/>
        <rFont val="Century Gothic"/>
      </rPr>
      <t>M. Henkes, one of the Norwegian directors of the Magellan Whaling Company</t>
    </r>
    <r>
      <rPr>
        <sz val="10"/>
        <color theme="2" tint="-0.499984740745262"/>
        <rFont val="Century Gothic"/>
      </rPr>
      <t xml:space="preserve"> ; M. Grossi, an Italian merchant ; and our fellow-countrymen, MM. Poivre, Beaulier, Detaille and Rocca." (Charcot, 1911: 29)</t>
    </r>
  </si>
  <si>
    <r>
      <t xml:space="preserve">"It would have been tempting to touch at Ushuaia, whose houses </t>
    </r>
    <r>
      <rPr>
        <sz val="10"/>
        <color theme="5"/>
        <rFont val="Century Gothic"/>
      </rPr>
      <t xml:space="preserve">we </t>
    </r>
    <r>
      <rPr>
        <sz val="10"/>
        <color theme="2" tint="-0.499984740745262"/>
        <rFont val="Century Gothic"/>
      </rPr>
      <t xml:space="preserve">could make out and where </t>
    </r>
    <r>
      <rPr>
        <sz val="10"/>
        <color theme="5"/>
        <rFont val="Century Gothic"/>
      </rPr>
      <t xml:space="preserve">we </t>
    </r>
    <r>
      <rPr>
        <sz val="10"/>
        <color theme="2" tint="-0.499984740745262"/>
        <rFont val="Century Gothic"/>
      </rPr>
      <t xml:space="preserve">were sure to meet again </t>
    </r>
    <r>
      <rPr>
        <sz val="10"/>
        <color theme="5"/>
        <rFont val="Century Gothic"/>
      </rPr>
      <t xml:space="preserve">our friends </t>
    </r>
    <r>
      <rPr>
        <sz val="10"/>
        <color theme="2" tint="-0.499984740745262"/>
        <rFont val="Century Gothic"/>
      </rPr>
      <t>of 1904, with a hearty welcome in store for us." (Charcot, 1911: 30)</t>
    </r>
  </si>
  <si>
    <r>
      <t xml:space="preserve">"By chance it is a </t>
    </r>
    <r>
      <rPr>
        <sz val="10"/>
        <color theme="5"/>
        <rFont val="Century Gothic"/>
      </rPr>
      <t>French ship</t>
    </r>
    <r>
      <rPr>
        <sz val="10"/>
        <color theme="2" tint="-0.499984740745262"/>
        <rFont val="Century Gothic"/>
      </rPr>
      <t xml:space="preserve">, the </t>
    </r>
    <r>
      <rPr>
        <i/>
        <sz val="10"/>
        <color theme="2" tint="-0.499984740745262"/>
        <rFont val="Century Gothic"/>
      </rPr>
      <t>Michelet of Nantes</t>
    </r>
    <r>
      <rPr>
        <sz val="10"/>
        <color theme="2" tint="-0.499984740745262"/>
        <rFont val="Century Gothic"/>
      </rPr>
      <t>, which signals to us '</t>
    </r>
    <r>
      <rPr>
        <i/>
        <sz val="10"/>
        <color theme="5"/>
        <rFont val="Century Gothic"/>
      </rPr>
      <t>Bon voyage</t>
    </r>
    <r>
      <rPr>
        <i/>
        <sz val="10"/>
        <color theme="2" tint="-0.499984740745262"/>
        <rFont val="Century Gothic"/>
      </rPr>
      <t>'.</t>
    </r>
    <r>
      <rPr>
        <sz val="10"/>
        <color theme="2" tint="-0.499984740745262"/>
        <rFont val="Century Gothic"/>
      </rPr>
      <t xml:space="preserve"> At 10 we see on the horizon another three-master going east." (Charcot, 1911: 31)</t>
    </r>
  </si>
  <si>
    <r>
      <t xml:space="preserve">"We brail up generally and head for Smith Island, formerly known to the </t>
    </r>
    <r>
      <rPr>
        <sz val="10"/>
        <color theme="5"/>
        <rFont val="Century Gothic"/>
      </rPr>
      <t xml:space="preserve">American sealers </t>
    </r>
    <r>
      <rPr>
        <sz val="10"/>
        <color theme="2" tint="-0.499984740745262"/>
        <rFont val="Century Gothic"/>
      </rPr>
      <t xml:space="preserve">as Mount Pisgah Island, but nowadays better called after the </t>
    </r>
    <r>
      <rPr>
        <sz val="10"/>
        <color theme="5"/>
        <rFont val="Century Gothic"/>
      </rPr>
      <t xml:space="preserve">man </t>
    </r>
    <r>
      <rPr>
        <sz val="10"/>
        <color theme="2" tint="-0.499984740745262"/>
        <rFont val="Century Gothic"/>
      </rPr>
      <t>who in 1819 discovered the South Shetlands."(Charcot, 1911: 31)</t>
    </r>
  </si>
  <si>
    <r>
      <t xml:space="preserve">"We take Boyd Strait, where we meet our first iceberg, floating in complete isolation, and go a little out of our way so as to skirt it, for the edification of the </t>
    </r>
    <r>
      <rPr>
        <sz val="10"/>
        <color theme="5"/>
        <rFont val="Century Gothic"/>
      </rPr>
      <t xml:space="preserve">crew and such of our colleagues </t>
    </r>
    <r>
      <rPr>
        <sz val="10"/>
        <color theme="2" tint="-0.499984740745262"/>
        <rFont val="Century Gothic"/>
      </rPr>
      <t>to whom the spectacle is new." (Charcot, 1911: 31)</t>
    </r>
  </si>
  <si>
    <r>
      <t>"</t>
    </r>
    <r>
      <rPr>
        <sz val="10"/>
        <color theme="5"/>
        <rFont val="Century Gothic"/>
      </rPr>
      <t>We stand</t>
    </r>
    <r>
      <rPr>
        <sz val="10"/>
        <color theme="2" tint="-0.499984740745262"/>
        <rFont val="Century Gothic"/>
      </rPr>
      <t xml:space="preserve"> in for Deception Island, and as the narrow entrance of its central haven opens before </t>
    </r>
    <r>
      <rPr>
        <sz val="10"/>
        <color theme="5"/>
        <rFont val="Century Gothic"/>
      </rPr>
      <t xml:space="preserve">us we </t>
    </r>
    <r>
      <rPr>
        <sz val="10"/>
        <color theme="2" tint="-0.499984740745262"/>
        <rFont val="Century Gothic"/>
      </rPr>
      <t xml:space="preserve">see two littlo whaleboat, one of which is returning with a whale in tow. The other heads for </t>
    </r>
    <r>
      <rPr>
        <sz val="10"/>
        <color theme="5"/>
        <rFont val="Century Gothic"/>
      </rPr>
      <t>us</t>
    </r>
    <r>
      <rPr>
        <sz val="10"/>
        <color theme="2" tint="-0.499984740745262"/>
        <rFont val="Century Gothic"/>
      </rPr>
      <t xml:space="preserve">. It is the </t>
    </r>
    <r>
      <rPr>
        <i/>
        <sz val="10"/>
        <color theme="2" tint="-0.499984740745262"/>
        <rFont val="Century Gothic"/>
      </rPr>
      <t>Raun</t>
    </r>
    <r>
      <rPr>
        <sz val="10"/>
        <color theme="2" tint="-0.499984740745262"/>
        <rFont val="Century Gothic"/>
      </rPr>
      <t xml:space="preserve">, flying the Norwegian flag. Soon </t>
    </r>
    <r>
      <rPr>
        <sz val="10"/>
        <color theme="5"/>
        <rFont val="Century Gothic"/>
      </rPr>
      <t>we are</t>
    </r>
    <r>
      <rPr>
        <sz val="10"/>
        <color theme="2" tint="-0.499984740745262"/>
        <rFont val="Century Gothic"/>
      </rPr>
      <t xml:space="preserve"> abreast, the </t>
    </r>
    <r>
      <rPr>
        <sz val="10"/>
        <color theme="5"/>
        <rFont val="Century Gothic"/>
      </rPr>
      <t>whaler's crew</t>
    </r>
    <r>
      <rPr>
        <sz val="10"/>
        <color theme="2" tint="-0.499984740745262"/>
        <rFont val="Century Gothic"/>
      </rPr>
      <t xml:space="preserve"> raising cheers in </t>
    </r>
    <r>
      <rPr>
        <sz val="10"/>
        <color theme="5"/>
        <rFont val="Century Gothic"/>
      </rPr>
      <t>our</t>
    </r>
    <r>
      <rPr>
        <sz val="10"/>
        <color theme="2" tint="-0.499984740745262"/>
        <rFont val="Century Gothic"/>
      </rPr>
      <t xml:space="preserve"> honour, and the </t>
    </r>
    <r>
      <rPr>
        <sz val="10"/>
        <color theme="5"/>
        <rFont val="Century Gothic"/>
      </rPr>
      <t xml:space="preserve">captain </t>
    </r>
    <r>
      <rPr>
        <sz val="10"/>
        <color theme="2" tint="-0.499984740745262"/>
        <rFont val="Century Gothic"/>
      </rPr>
      <t xml:space="preserve">offering, in excellent English, to lead the way for us into the centre of the island. Thinking that </t>
    </r>
    <r>
      <rPr>
        <sz val="10"/>
        <color theme="5"/>
        <rFont val="Century Gothic"/>
      </rPr>
      <t>they</t>
    </r>
    <r>
      <rPr>
        <sz val="10"/>
        <color theme="2" tint="-0.499984740745262"/>
        <rFont val="Century Gothic"/>
      </rPr>
      <t xml:space="preserve"> were returning from fishing, </t>
    </r>
    <r>
      <rPr>
        <sz val="10"/>
        <color theme="5"/>
        <rFont val="Century Gothic"/>
      </rPr>
      <t xml:space="preserve">we </t>
    </r>
    <r>
      <rPr>
        <sz val="10"/>
        <color theme="2" tint="-0.499984740745262"/>
        <rFont val="Century Gothic"/>
      </rPr>
      <t xml:space="preserve">accepted the offer, but </t>
    </r>
    <r>
      <rPr>
        <sz val="10"/>
        <color theme="5"/>
        <rFont val="Century Gothic"/>
      </rPr>
      <t xml:space="preserve">we </t>
    </r>
    <r>
      <rPr>
        <sz val="10"/>
        <color theme="2" tint="-0.499984740745262"/>
        <rFont val="Century Gothic"/>
      </rPr>
      <t xml:space="preserve">learnt afterwards that as a matter of fact these </t>
    </r>
    <r>
      <rPr>
        <sz val="10"/>
        <color theme="5"/>
        <rFont val="Century Gothic"/>
      </rPr>
      <t>good fellows</t>
    </r>
    <r>
      <rPr>
        <sz val="10"/>
        <color theme="2" tint="-0.499984740745262"/>
        <rFont val="Century Gothic"/>
      </rPr>
      <t xml:space="preserve"> were going out and insisted on having the honour of piloting </t>
    </r>
    <r>
      <rPr>
        <sz val="10"/>
        <color theme="5"/>
        <rFont val="Century Gothic"/>
      </rPr>
      <t xml:space="preserve">us </t>
    </r>
    <r>
      <rPr>
        <sz val="10"/>
        <color theme="2" tint="-0.499984740745262"/>
        <rFont val="Century Gothic"/>
      </rPr>
      <t>in spite of the loss of time involved." (Charcot, 1911: 31-32)</t>
    </r>
  </si>
  <si>
    <r>
      <t xml:space="preserve">"Although it was expected, yet for those of </t>
    </r>
    <r>
      <rPr>
        <sz val="10"/>
        <color theme="5"/>
        <rFont val="Century Gothic"/>
      </rPr>
      <t>us who had already visited the Antarctic</t>
    </r>
    <r>
      <rPr>
        <sz val="10"/>
        <color theme="2" tint="-0.499984740745262"/>
        <rFont val="Century Gothic"/>
      </rPr>
      <t xml:space="preserve"> in 1904 (when we knew that we were the only human beings there) the meeting with vessels quietly carrying on their work in this region had something impressive and almost uncanny about it." (Charcot, 1911: 32)</t>
    </r>
  </si>
  <si>
    <r>
      <t xml:space="preserve">"This sensation affected </t>
    </r>
    <r>
      <rPr>
        <sz val="10"/>
        <color theme="5"/>
        <rFont val="Century Gothic"/>
      </rPr>
      <t>us</t>
    </r>
    <r>
      <rPr>
        <sz val="10"/>
        <color theme="2" tint="-0.499984740745262"/>
        <rFont val="Century Gothic"/>
      </rPr>
      <t xml:space="preserve"> still more strongly when </t>
    </r>
    <r>
      <rPr>
        <sz val="10"/>
        <color theme="5"/>
        <rFont val="Century Gothic"/>
      </rPr>
      <t xml:space="preserve">we </t>
    </r>
    <r>
      <rPr>
        <sz val="10"/>
        <color theme="2" tint="-0.499984740745262"/>
        <rFont val="Century Gothic"/>
      </rPr>
      <t xml:space="preserve">found </t>
    </r>
    <r>
      <rPr>
        <sz val="10"/>
        <color theme="5"/>
        <rFont val="Century Gothic"/>
      </rPr>
      <t>ourselves</t>
    </r>
    <r>
      <rPr>
        <sz val="10"/>
        <color theme="2" tint="-0.499984740745262"/>
        <rFont val="Century Gothic"/>
      </rPr>
      <t xml:space="preserve"> in Deception Island basin, in the midst of a veritable flotilla of boats, all at work as though in some </t>
    </r>
    <r>
      <rPr>
        <sz val="10"/>
        <color theme="5"/>
        <rFont val="Century Gothic"/>
      </rPr>
      <t>busy Norwegian port</t>
    </r>
    <r>
      <rPr>
        <sz val="10"/>
        <color theme="2" tint="-0.499984740745262"/>
        <rFont val="Century Gothic"/>
      </rPr>
      <t xml:space="preserve">. </t>
    </r>
    <r>
      <rPr>
        <sz val="10"/>
        <color theme="5"/>
        <rFont val="Century Gothic"/>
      </rPr>
      <t xml:space="preserve">Our </t>
    </r>
    <r>
      <rPr>
        <sz val="10"/>
        <color theme="2" tint="-0.499984740745262"/>
        <rFont val="Century Gothic"/>
      </rPr>
      <t>pilot brings us up very close to the smooth..." (Charcot, 1911: 32)</t>
    </r>
  </si>
  <si>
    <r>
      <t xml:space="preserve">"The </t>
    </r>
    <r>
      <rPr>
        <sz val="10"/>
        <color theme="5"/>
        <rFont val="Century Gothic"/>
      </rPr>
      <t>captain</t>
    </r>
    <r>
      <rPr>
        <sz val="10"/>
        <color theme="2" tint="-0.499984740745262"/>
        <rFont val="Century Gothic"/>
      </rPr>
      <t xml:space="preserve"> of the </t>
    </r>
    <r>
      <rPr>
        <i/>
        <sz val="10"/>
        <color theme="2" tint="-0.499984740745262"/>
        <rFont val="Century Gothic"/>
      </rPr>
      <t>Raun</t>
    </r>
    <r>
      <rPr>
        <sz val="10"/>
        <color theme="2" tint="-0.499984740745262"/>
        <rFont val="Century Gothic"/>
      </rPr>
      <t xml:space="preserve"> asks </t>
    </r>
    <r>
      <rPr>
        <sz val="10"/>
        <color theme="5"/>
        <rFont val="Century Gothic"/>
      </rPr>
      <t>me</t>
    </r>
    <r>
      <rPr>
        <sz val="10"/>
        <color theme="2" tint="-0.499984740745262"/>
        <rFont val="Century Gothic"/>
      </rPr>
      <t xml:space="preserve"> to come and visit his little steamer, which I found, despite the trade in which she is engaged, astonishingly clean, and takes me into a little ward-room which is neat, comfortable, and almost elegant, with a fine coal fire burning in a stove. Next we go on board the largest of the steamers, the </t>
    </r>
    <r>
      <rPr>
        <i/>
        <sz val="10"/>
        <color theme="2" tint="-0.499984740745262"/>
        <rFont val="Century Gothic"/>
      </rPr>
      <t>Gobernador Bories</t>
    </r>
    <r>
      <rPr>
        <sz val="10"/>
        <color theme="2" tint="-0.499984740745262"/>
        <rFont val="Century Gothic"/>
      </rPr>
      <t xml:space="preserve">, on which </t>
    </r>
    <r>
      <rPr>
        <sz val="10"/>
        <color theme="5"/>
        <rFont val="Century Gothic"/>
      </rPr>
      <t>M. Andresen</t>
    </r>
    <r>
      <rPr>
        <sz val="10"/>
        <color theme="2" tint="-0.499984740745262"/>
        <rFont val="Century Gothic"/>
      </rPr>
      <t>, manager of the Magellan Whaling Company." (Charcot, 1911: )</t>
    </r>
  </si>
  <si>
    <r>
      <t>"</t>
    </r>
    <r>
      <rPr>
        <sz val="10"/>
        <color theme="5"/>
        <rFont val="Century Gothic"/>
      </rPr>
      <t>M. Andresen</t>
    </r>
    <r>
      <rPr>
        <sz val="10"/>
        <color theme="2" tint="-0.499984740745262"/>
        <rFont val="Century Gothic"/>
      </rPr>
      <t xml:space="preserve"> is in bod, but the captain of the </t>
    </r>
    <r>
      <rPr>
        <i/>
        <sz val="10"/>
        <color theme="2" tint="-0.499984740745262"/>
        <rFont val="Century Gothic"/>
      </rPr>
      <t>Raun</t>
    </r>
    <r>
      <rPr>
        <sz val="10"/>
        <color theme="2" tint="-0.499984740745262"/>
        <rFont val="Century Gothic"/>
      </rPr>
      <t xml:space="preserve"> does not hesitate to go and wake him.</t>
    </r>
    <r>
      <rPr>
        <sz val="10"/>
        <color theme="5"/>
        <rFont val="Century Gothic"/>
      </rPr>
      <t xml:space="preserve"> I let</t>
    </r>
    <r>
      <rPr>
        <sz val="10"/>
        <color theme="2" tint="-0.499984740745262"/>
        <rFont val="Century Gothic"/>
      </rPr>
      <t xml:space="preserve"> him do this, for I bring the mail with me and I expect that this unlooked-for surprise will win me pardon for my early visit. M. Andresen shows himself at once a true Norwegian, amiable, cordial, and anxious to be of service to </t>
    </r>
    <r>
      <rPr>
        <sz val="10"/>
        <color theme="5"/>
        <rFont val="Century Gothic"/>
      </rPr>
      <t>us</t>
    </r>
    <r>
      <rPr>
        <sz val="10"/>
        <color theme="2" tint="-0.499984740745262"/>
        <rFont val="Century Gothic"/>
      </rPr>
      <t>. I give him the letter from the directors of his company, which I received through the kind intervention of MM." (Charcot, 1911: 33)</t>
    </r>
  </si>
  <si>
    <r>
      <t>"</t>
    </r>
    <r>
      <rPr>
        <sz val="10"/>
        <color theme="5"/>
        <rFont val="Century Gothic"/>
      </rPr>
      <t>I</t>
    </r>
    <r>
      <rPr>
        <sz val="10"/>
        <color theme="2" tint="-0.499984740745262"/>
        <rFont val="Century Gothic"/>
      </rPr>
      <t xml:space="preserve"> bring the captain of the </t>
    </r>
    <r>
      <rPr>
        <i/>
        <sz val="10"/>
        <color theme="2" tint="-0.499984740745262"/>
        <rFont val="Century Gothic"/>
      </rPr>
      <t>Raun</t>
    </r>
    <r>
      <rPr>
        <sz val="10"/>
        <color theme="2" tint="-0.499984740745262"/>
        <rFont val="Century Gothic"/>
      </rPr>
      <t xml:space="preserve"> back to the </t>
    </r>
    <r>
      <rPr>
        <i/>
        <sz val="10"/>
        <color theme="2" tint="-0.499984740745262"/>
        <rFont val="Century Gothic"/>
      </rPr>
      <t xml:space="preserve">Pourquoi-Pas? </t>
    </r>
    <r>
      <rPr>
        <sz val="10"/>
        <color theme="2" tint="-0.499984740745262"/>
        <rFont val="Century Gothic"/>
      </rPr>
      <t xml:space="preserve">where we drink a glass of port together. </t>
    </r>
    <r>
      <rPr>
        <sz val="10"/>
        <color theme="5"/>
        <rFont val="Century Gothic"/>
      </rPr>
      <t xml:space="preserve">He </t>
    </r>
    <r>
      <rPr>
        <sz val="10"/>
        <color theme="2" tint="-0.499984740745262"/>
        <rFont val="Century Gothic"/>
      </rPr>
      <t xml:space="preserve">makes an admirably turned and sympathetic little speech, wishing </t>
    </r>
    <r>
      <rPr>
        <sz val="10"/>
        <color theme="5"/>
        <rFont val="Century Gothic"/>
      </rPr>
      <t>us</t>
    </r>
    <r>
      <rPr>
        <sz val="10"/>
        <color theme="2" tint="-0.499984740745262"/>
        <rFont val="Century Gothic"/>
      </rPr>
      <t xml:space="preserve"> a safe voyage and abundant success and then returns on board his own ship and sets out at once on his whaling cruise." (Charcot, 1911: 33)</t>
    </r>
  </si>
  <si>
    <r>
      <t xml:space="preserve">"The comparatively good anchorages in the bay are occupied by the </t>
    </r>
    <r>
      <rPr>
        <sz val="10"/>
        <color theme="5"/>
        <rFont val="Century Gothic"/>
      </rPr>
      <t>whalers</t>
    </r>
    <r>
      <rPr>
        <sz val="10"/>
        <color theme="2" tint="-0.499984740745262"/>
        <rFont val="Century Gothic"/>
      </rPr>
      <t>…" (Charcot, 1911: 33)</t>
    </r>
  </si>
  <si>
    <r>
      <t>"</t>
    </r>
    <r>
      <rPr>
        <sz val="10"/>
        <color theme="5"/>
        <rFont val="Century Gothic"/>
      </rPr>
      <t>I am</t>
    </r>
    <r>
      <rPr>
        <sz val="10"/>
        <color theme="2" tint="-0.499984740745262"/>
        <rFont val="Century Gothic"/>
      </rPr>
      <t xml:space="preserve"> inclined to think it was known to the </t>
    </r>
    <r>
      <rPr>
        <sz val="10"/>
        <color theme="5"/>
        <rFont val="Century Gothic"/>
      </rPr>
      <t>Spaniards</t>
    </r>
    <r>
      <rPr>
        <sz val="10"/>
        <color theme="2" tint="-0.499984740745262"/>
        <rFont val="Century Gothic"/>
      </rPr>
      <t>, or, to be more exact, to the ancestors of the</t>
    </r>
    <r>
      <rPr>
        <sz val="10"/>
        <color theme="5"/>
        <rFont val="Century Gothic"/>
      </rPr>
      <t xml:space="preserve"> Argentinans</t>
    </r>
    <r>
      <rPr>
        <sz val="10"/>
        <color theme="2" tint="-0.499984740745262"/>
        <rFont val="Century Gothic"/>
      </rPr>
      <t xml:space="preserve">. An historical incident, which I, like many others, borrow from the excellent and pain staking works of the learned </t>
    </r>
    <r>
      <rPr>
        <sz val="10"/>
        <color theme="5"/>
        <rFont val="Century Gothic"/>
      </rPr>
      <t>American explorer Edwin Swift Balch</t>
    </r>
    <r>
      <rPr>
        <sz val="10"/>
        <color theme="2" tint="-0.499984740745262"/>
        <rFont val="Century Gothic"/>
      </rPr>
      <t xml:space="preserve"> of Philadelphia, probably is to be placed on Deception Island. Mrs. E. Fanning Loper, niece of Captain Nathaniel Brown Palmer, whose share was so great in making known this part of the Antarctic, lent to Mr. E. S. Balch log-books, letters, and various MSS. which had been her uncle's. The following story is noteworthy: 'In 1818 he [Captain Potter] became second mate of the brig Hersilia, bound to Cape Horn for seals, Captain James P. Sheffield, master. On this voyage he and a sailor were left upon one of the Falkland Islands to obtain provisions for the brig, while the Hersilia went in search of the fabulous Auroras. Soon after the departure of the brig, the Esprito Santo, from Buenos Ayres, hove in sight off the island, and "young Nat'..." (Charcot, 1911: 34)</t>
    </r>
  </si>
  <si>
    <r>
      <t>"Personally</t>
    </r>
    <r>
      <rPr>
        <sz val="10"/>
        <color theme="5"/>
        <rFont val="Century Gothic"/>
      </rPr>
      <t xml:space="preserve"> I </t>
    </r>
    <r>
      <rPr>
        <sz val="10"/>
        <color theme="2" tint="-0.499984740745262"/>
        <rFont val="Century Gothic"/>
      </rPr>
      <t xml:space="preserve">am disposed to think there is nothing improbable in this tale, especially as the kindly welcome given by the </t>
    </r>
    <r>
      <rPr>
        <sz val="10"/>
        <color theme="5"/>
        <rFont val="Century Gothic"/>
      </rPr>
      <t xml:space="preserve">American sealers </t>
    </r>
    <r>
      <rPr>
        <sz val="10"/>
        <color theme="2" tint="-0.499984740745262"/>
        <rFont val="Century Gothic"/>
      </rPr>
      <t xml:space="preserve">to a </t>
    </r>
    <r>
      <rPr>
        <sz val="10"/>
        <color theme="5"/>
        <rFont val="Century Gothic"/>
      </rPr>
      <t>foreign expedition</t>
    </r>
    <r>
      <rPr>
        <sz val="10"/>
        <color theme="2" tint="-0.499984740745262"/>
        <rFont val="Century Gothic"/>
      </rPr>
      <t xml:space="preserve"> was singularly like that which we enjoyed 87 years later at the hands of </t>
    </r>
    <r>
      <rPr>
        <sz val="10"/>
        <color theme="5"/>
        <rFont val="Century Gothic"/>
      </rPr>
      <t>Norwegian whalers</t>
    </r>
    <r>
      <rPr>
        <sz val="10"/>
        <color theme="2" tint="-0.499984740745262"/>
        <rFont val="Century Gothic"/>
      </rPr>
      <t>." (Charcot, 1911: 36-37)</t>
    </r>
  </si>
  <si>
    <r>
      <t xml:space="preserve">"The descriptions of </t>
    </r>
    <r>
      <rPr>
        <sz val="10"/>
        <color theme="5"/>
        <rFont val="Century Gothic"/>
      </rPr>
      <t>these explorers</t>
    </r>
    <r>
      <rPr>
        <sz val="10"/>
        <color theme="2" tint="-0.499984740745262"/>
        <rFont val="Century Gothic"/>
      </rPr>
      <t xml:space="preserve"> do not differ much from what we could have given </t>
    </r>
    <r>
      <rPr>
        <sz val="10"/>
        <color theme="5"/>
        <rFont val="Century Gothic"/>
      </rPr>
      <t>ourselves</t>
    </r>
    <r>
      <rPr>
        <sz val="10"/>
        <color theme="2" tint="-0.499984740745262"/>
        <rFont val="Century Gothic"/>
      </rPr>
      <t xml:space="preserve">, at least as to general lines; but when one examines </t>
    </r>
    <r>
      <rPr>
        <sz val="10"/>
        <color theme="5"/>
        <rFont val="Century Gothic"/>
      </rPr>
      <t>Foster's</t>
    </r>
    <r>
      <rPr>
        <sz val="10"/>
        <color theme="2" tint="-0.499984740745262"/>
        <rFont val="Century Gothic"/>
      </rPr>
      <t xml:space="preserve"> map, which is much the completest and most detailed, one sees that some fairly large modifications of detail have taken place..." (Charcot, 1911: 39)</t>
    </r>
  </si>
  <si>
    <r>
      <t xml:space="preserve">"At the time of </t>
    </r>
    <r>
      <rPr>
        <sz val="10"/>
        <color theme="5"/>
        <rFont val="Century Gothic"/>
      </rPr>
      <t>Foster and the American whalers</t>
    </r>
    <r>
      <rPr>
        <sz val="10"/>
        <color theme="2" tint="-0.499984740745262"/>
        <rFont val="Century Gothic"/>
      </rPr>
      <t xml:space="preserve"> Pendulum Cove was, as the </t>
    </r>
    <r>
      <rPr>
        <sz val="10"/>
        <color theme="5"/>
        <rFont val="Century Gothic"/>
      </rPr>
      <t>Chanticleer</t>
    </r>
    <r>
      <rPr>
        <sz val="10"/>
        <color theme="2" tint="-0.499984740745262"/>
        <rFont val="Century Gothic"/>
      </rPr>
      <t>'s plan shows, a narrow fjord, shaped like a comma… " (Charcot, 1911: 39)</t>
    </r>
  </si>
  <si>
    <r>
      <t xml:space="preserve">"From the </t>
    </r>
    <r>
      <rPr>
        <sz val="10"/>
        <color theme="5"/>
        <rFont val="Century Gothic"/>
      </rPr>
      <t>whale-hunter's</t>
    </r>
    <r>
      <rPr>
        <sz val="10"/>
        <color theme="2" tint="-0.499984740745262"/>
        <rFont val="Century Gothic"/>
      </rPr>
      <t xml:space="preserve"> point of view…" (Charcot, 1911: 40)</t>
    </r>
  </si>
  <si>
    <r>
      <t xml:space="preserve">"The </t>
    </r>
    <r>
      <rPr>
        <sz val="10"/>
        <color theme="5"/>
        <rFont val="Century Gothic"/>
      </rPr>
      <t>old-time whalers</t>
    </r>
    <r>
      <rPr>
        <sz val="10"/>
        <color theme="2" tint="-0.499984740745262"/>
        <rFont val="Century Gothic"/>
      </rPr>
      <t xml:space="preserve"> set out in a boat to 'stick' their prey by means of a harpoon fastened to a long rope…" (Charcot, 1911: 41)</t>
    </r>
  </si>
  <si>
    <r>
      <t>"</t>
    </r>
    <r>
      <rPr>
        <sz val="10"/>
        <color theme="5"/>
        <rFont val="Century Gothic"/>
      </rPr>
      <t>Bongrain</t>
    </r>
    <r>
      <rPr>
        <sz val="10"/>
        <color theme="2" tint="-0.499984740745262"/>
        <rFont val="Century Gothic"/>
      </rPr>
      <t xml:space="preserve"> is putting up atent, in which he is going to make observations with the pendulum. </t>
    </r>
    <r>
      <rPr>
        <sz val="10"/>
        <color theme="5"/>
        <rFont val="Century Gothic"/>
      </rPr>
      <t>Rouch</t>
    </r>
    <r>
      <rPr>
        <sz val="10"/>
        <color theme="2" tint="-0.499984740745262"/>
        <rFont val="Century Gothic"/>
      </rPr>
      <t xml:space="preserve">, while continuing his meteorological observations, is undertaking other son the electricity of the atmosphere. </t>
    </r>
    <r>
      <rPr>
        <sz val="10"/>
        <color theme="5"/>
        <rFont val="Century Gothic"/>
      </rPr>
      <t>Godfroy</t>
    </r>
    <r>
      <rPr>
        <sz val="10"/>
        <color theme="2" tint="-0.499984740745262"/>
        <rFont val="Century Gothic"/>
      </rPr>
      <t xml:space="preserve"> is mapping the contours of our anchorage and making soundings, which differ but little from those of the </t>
    </r>
    <r>
      <rPr>
        <i/>
        <sz val="10"/>
        <color theme="2" tint="-0.499984740745262"/>
        <rFont val="Century Gothic"/>
      </rPr>
      <t>Uruguay</t>
    </r>
    <r>
      <rPr>
        <sz val="10"/>
        <color theme="2" tint="-0.499984740745262"/>
        <rFont val="Century Gothic"/>
      </rPr>
      <t xml:space="preserve">. </t>
    </r>
    <r>
      <rPr>
        <sz val="10"/>
        <color theme="5"/>
        <rFont val="Century Gothic"/>
      </rPr>
      <t>Gourdon</t>
    </r>
    <r>
      <rPr>
        <sz val="10"/>
        <color theme="2" tint="-0.499984740745262"/>
        <rFont val="Century Gothic"/>
      </rPr>
      <t xml:space="preserve"> is collecting geological specimens. </t>
    </r>
    <r>
      <rPr>
        <sz val="10"/>
        <color theme="5"/>
        <rFont val="Century Gothic"/>
      </rPr>
      <t>Senouque</t>
    </r>
    <r>
      <rPr>
        <sz val="10"/>
        <color theme="2" tint="-0.499984740745262"/>
        <rFont val="Century Gothic"/>
      </rPr>
      <t xml:space="preserve"> is busy with magnetism and the measurement of rays, and the zoologists, </t>
    </r>
    <r>
      <rPr>
        <sz val="10"/>
        <color theme="5"/>
        <rFont val="Century Gothic"/>
      </rPr>
      <t>Liouville and Gain</t>
    </r>
    <r>
      <rPr>
        <sz val="10"/>
        <color theme="2" tint="-0.499984740745262"/>
        <rFont val="Century Gothic"/>
      </rPr>
      <t xml:space="preserve">, are scouring the neighbourhood, collecting and classifying all they can find. </t>
    </r>
    <r>
      <rPr>
        <sz val="10"/>
        <color theme="5"/>
        <rFont val="Century Gothic"/>
      </rPr>
      <t>The crew</t>
    </r>
    <r>
      <rPr>
        <sz val="10"/>
        <color theme="2" tint="-0.499984740745262"/>
        <rFont val="Century Gothic"/>
      </rPr>
      <t xml:space="preserve"> either help in these different observations or are busy with work on board." (Charcot, 1911: 43)</t>
    </r>
  </si>
  <si>
    <r>
      <t xml:space="preserve">"As for </t>
    </r>
    <r>
      <rPr>
        <sz val="10"/>
        <color theme="5"/>
        <rFont val="Century Gothic"/>
      </rPr>
      <t xml:space="preserve">myself, I </t>
    </r>
    <r>
      <rPr>
        <sz val="10"/>
        <color theme="2" tint="-0.499984740745262"/>
        <rFont val="Century Gothic"/>
      </rPr>
      <t xml:space="preserve">am beginning the editing of the reports on the start of the </t>
    </r>
    <r>
      <rPr>
        <sz val="10"/>
        <color theme="5"/>
        <rFont val="Century Gothic"/>
      </rPr>
      <t>Expedition</t>
    </r>
    <r>
      <rPr>
        <sz val="10"/>
        <color theme="2" tint="-0.499984740745262"/>
        <rFont val="Century Gothic"/>
      </rPr>
      <t xml:space="preserve">, which </t>
    </r>
    <r>
      <rPr>
        <sz val="10"/>
        <color theme="5"/>
        <rFont val="Century Gothic"/>
      </rPr>
      <t>we</t>
    </r>
    <r>
      <rPr>
        <sz val="10"/>
        <color theme="2" tint="-0.499984740745262"/>
        <rFont val="Century Gothic"/>
      </rPr>
      <t xml:space="preserve"> shall be able to send to France, together with our mail, through </t>
    </r>
    <r>
      <rPr>
        <sz val="10"/>
        <color theme="5"/>
        <rFont val="Century Gothic"/>
      </rPr>
      <t>the whalers</t>
    </r>
    <r>
      <rPr>
        <sz val="10"/>
        <color theme="2" tint="-0.499984740745262"/>
        <rFont val="Century Gothic"/>
      </rPr>
      <t>." (Charcot, 1911: 43)</t>
    </r>
  </si>
  <si>
    <r>
      <t xml:space="preserve">"The </t>
    </r>
    <r>
      <rPr>
        <sz val="10"/>
        <color theme="5"/>
        <rFont val="Century Gothic"/>
      </rPr>
      <t>good spirits</t>
    </r>
    <r>
      <rPr>
        <sz val="10"/>
        <color theme="2" tint="-0.499984740745262"/>
        <rFont val="Century Gothic"/>
      </rPr>
      <t xml:space="preserve"> engendered by this pastime, new to so many of my </t>
    </r>
    <r>
      <rPr>
        <sz val="10"/>
        <color theme="5"/>
        <rFont val="Century Gothic"/>
      </rPr>
      <t>comrades</t>
    </r>
    <r>
      <rPr>
        <sz val="10"/>
        <color theme="2" tint="-0.499984740745262"/>
        <rFont val="Century Gothic"/>
      </rPr>
      <t>, causes the valley to ring loudly with merriment." (Charcot, 1911: 43)</t>
    </r>
  </si>
  <si>
    <r>
      <rPr>
        <sz val="10"/>
        <color theme="5"/>
        <rFont val="Century Gothic"/>
      </rPr>
      <t xml:space="preserve">"I </t>
    </r>
    <r>
      <rPr>
        <sz val="10"/>
        <color theme="2" tint="-0.499984740745262"/>
        <rFont val="Century Gothic"/>
      </rPr>
      <t xml:space="preserve">read this document with emotion. For do I not owe much gratitude to this generous and hospitable </t>
    </r>
    <r>
      <rPr>
        <sz val="10"/>
        <color theme="5"/>
        <rFont val="Century Gothic"/>
      </rPr>
      <t>people of Argentina</t>
    </r>
    <r>
      <rPr>
        <sz val="10"/>
        <color theme="2" tint="-0.499984740745262"/>
        <rFont val="Century Gothic"/>
      </rPr>
      <t xml:space="preserve">, which not only enabled my first expedition, reaching Buenos Ayres in so wretched a state, to set out again under the best possible conditions, sent us a boat to carry our coal to Ushuaia, and left a store at Orange Bay for our return, but also, in its anxiety over our absence, despatched the </t>
    </r>
    <r>
      <rPr>
        <i/>
        <sz val="10"/>
        <color theme="2" tint="-0.499984740745262"/>
        <rFont val="Century Gothic"/>
      </rPr>
      <t>Uruguay</t>
    </r>
    <r>
      <rPr>
        <sz val="10"/>
        <color theme="2" tint="-0.499984740745262"/>
        <rFont val="Century Gothic"/>
      </rPr>
      <t xml:space="preserve"> to look for us?" (Charcot, 1911: 44)</t>
    </r>
  </si>
  <si>
    <r>
      <t xml:space="preserve">"About an hour later we reach the </t>
    </r>
    <r>
      <rPr>
        <sz val="10"/>
        <color theme="5"/>
        <rFont val="Century Gothic"/>
      </rPr>
      <t>whalers' cove</t>
    </r>
    <r>
      <rPr>
        <sz val="10"/>
        <color theme="2" tint="-0.499984740745262"/>
        <rFont val="Century Gothic"/>
      </rPr>
      <t xml:space="preserve">. With great difficulty -for, in order to let </t>
    </r>
    <r>
      <rPr>
        <sz val="10"/>
        <color theme="5"/>
        <rFont val="Century Gothic"/>
      </rPr>
      <t>us</t>
    </r>
    <r>
      <rPr>
        <sz val="10"/>
        <color theme="2" tint="-0.499984740745262"/>
        <rFont val="Century Gothic"/>
      </rPr>
      <t xml:space="preserve"> come alongside, the </t>
    </r>
    <r>
      <rPr>
        <sz val="10"/>
        <color theme="5"/>
        <rFont val="Century Gothic"/>
      </rPr>
      <t xml:space="preserve">crew of the Gobernador Bories </t>
    </r>
    <r>
      <rPr>
        <sz val="10"/>
        <color theme="2" tint="-0.499984740745262"/>
        <rFont val="Century Gothic"/>
      </rPr>
      <t xml:space="preserve">has to move five or six corpses of whales, some of which burst with a report like that of a cannon- </t>
    </r>
    <r>
      <rPr>
        <sz val="10"/>
        <color theme="5"/>
        <rFont val="Century Gothic"/>
      </rPr>
      <t>we</t>
    </r>
    <r>
      <rPr>
        <sz val="10"/>
        <color theme="2" tint="-0.499984740745262"/>
        <rFont val="Century Gothic"/>
      </rPr>
      <t xml:space="preserve"> arrive at the great factoryship, where </t>
    </r>
    <r>
      <rPr>
        <sz val="10"/>
        <color theme="5"/>
        <rFont val="Century Gothic"/>
      </rPr>
      <t>we are</t>
    </r>
    <r>
      <rPr>
        <sz val="10"/>
        <color theme="2" tint="-0.499984740745262"/>
        <rFont val="Century Gothic"/>
      </rPr>
      <t xml:space="preserve"> received by </t>
    </r>
    <r>
      <rPr>
        <sz val="10"/>
        <color theme="5"/>
        <rFont val="Century Gothic"/>
      </rPr>
      <t>Captain Stolhani and M. Andresen</t>
    </r>
    <r>
      <rPr>
        <sz val="10"/>
        <color theme="2" tint="-0.499984740745262"/>
        <rFont val="Century Gothic"/>
      </rPr>
      <t xml:space="preserve">, our kind </t>
    </r>
    <r>
      <rPr>
        <sz val="10"/>
        <color theme="5"/>
        <rFont val="Century Gothic"/>
      </rPr>
      <t xml:space="preserve">friend </t>
    </r>
    <r>
      <rPr>
        <sz val="10"/>
        <color theme="2" tint="-0.499984740745262"/>
        <rFont val="Century Gothic"/>
      </rPr>
      <t>of the day before." (Charcot, 1911: 45)</t>
    </r>
  </si>
  <si>
    <r>
      <t>"</t>
    </r>
    <r>
      <rPr>
        <sz val="10"/>
        <color theme="5"/>
        <rFont val="Century Gothic"/>
      </rPr>
      <t>M. Andresen</t>
    </r>
    <r>
      <rPr>
        <sz val="10"/>
        <color theme="2" tint="-0.499984740745262"/>
        <rFont val="Century Gothic"/>
      </rPr>
      <t xml:space="preserve">, with charming courtesy, offers to </t>
    </r>
    <r>
      <rPr>
        <sz val="10"/>
        <color theme="5"/>
        <rFont val="Century Gothic"/>
      </rPr>
      <t>send me</t>
    </r>
    <r>
      <rPr>
        <sz val="10"/>
        <color theme="2" tint="-0.499984740745262"/>
        <rFont val="Century Gothic"/>
      </rPr>
      <t xml:space="preserve"> thirty tons of coal on two trips of one of the little steamers, so that the </t>
    </r>
    <r>
      <rPr>
        <i/>
        <sz val="10"/>
        <color theme="2" tint="-0.499984740745262"/>
        <rFont val="Century Gothic"/>
      </rPr>
      <t>Pourquoi-Pas?</t>
    </r>
    <r>
      <rPr>
        <sz val="10"/>
        <color theme="2" tint="-0.499984740745262"/>
        <rFont val="Century Gothic"/>
      </rPr>
      <t xml:space="preserve"> need not come alongside the </t>
    </r>
    <r>
      <rPr>
        <i/>
        <sz val="10"/>
        <color theme="2" tint="-0.499984740745262"/>
        <rFont val="Century Gothic"/>
      </rPr>
      <t>Gobernador Bories</t>
    </r>
    <r>
      <rPr>
        <sz val="10"/>
        <color theme="2" tint="-0.499984740745262"/>
        <rFont val="Century Gothic"/>
      </rPr>
      <t xml:space="preserve"> (necessarily disgusting because of the oil on board) nor stop in unpleasantly close proximity to the whale corpses." (Charcot, 1911: 45)</t>
    </r>
  </si>
  <si>
    <r>
      <t xml:space="preserve">"On my part </t>
    </r>
    <r>
      <rPr>
        <sz val="10"/>
        <color theme="5"/>
        <rFont val="Century Gothic"/>
      </rPr>
      <t>I ask M. Andresen</t>
    </r>
    <r>
      <rPr>
        <sz val="10"/>
        <color theme="2" tint="-0.499984740745262"/>
        <rFont val="Century Gothic"/>
      </rPr>
      <t xml:space="preserve"> if </t>
    </r>
    <r>
      <rPr>
        <sz val="10"/>
        <color theme="5"/>
        <rFont val="Century Gothic"/>
      </rPr>
      <t>I can be of any use to him</t>
    </r>
    <r>
      <rPr>
        <sz val="10"/>
        <color theme="2" tint="-0.499984740745262"/>
        <rFont val="Century Gothic"/>
      </rPr>
      <t xml:space="preserve">, when he tells me that </t>
    </r>
    <r>
      <rPr>
        <sz val="10"/>
        <color theme="5"/>
        <rFont val="Century Gothic"/>
      </rPr>
      <t>Madame Andresen</t>
    </r>
    <r>
      <rPr>
        <sz val="10"/>
        <color theme="2" tint="-0.499984740745262"/>
        <rFont val="Century Gothic"/>
      </rPr>
      <t xml:space="preserve">, who accompanies him and is probably the first and only woman that has ever come to the Antarctic, is rather ill, and that a workman on board, one of the cutters-up of the whales, has met with a serious accident. There is no doctor on the station, and the wounded </t>
    </r>
    <r>
      <rPr>
        <sz val="10"/>
        <color theme="5"/>
        <rFont val="Century Gothic"/>
      </rPr>
      <t>man</t>
    </r>
    <r>
      <rPr>
        <sz val="10"/>
        <color theme="2" tint="-0.499984740745262"/>
        <rFont val="Century Gothic"/>
      </rPr>
      <t xml:space="preserve"> is coming back on one of the whalers from the Admiralty Bay Station, where they hoped, in vain, to find a doctor. While deploring that the service which we are able to do them is of so melancholy a character, </t>
    </r>
    <r>
      <rPr>
        <sz val="10"/>
        <color theme="5"/>
        <rFont val="Century Gothic"/>
      </rPr>
      <t>I am</t>
    </r>
    <r>
      <rPr>
        <sz val="10"/>
        <color theme="2" tint="-0.499984740745262"/>
        <rFont val="Century Gothic"/>
      </rPr>
      <t xml:space="preserve"> happy to be of some use to these excellent people, and immediately </t>
    </r>
    <r>
      <rPr>
        <sz val="10"/>
        <color theme="5"/>
        <rFont val="Century Gothic"/>
      </rPr>
      <t xml:space="preserve">Liouville and I </t>
    </r>
    <r>
      <rPr>
        <sz val="10"/>
        <color theme="2" tint="-0.499984740745262"/>
        <rFont val="Century Gothic"/>
      </rPr>
      <t xml:space="preserve">examine Mme. Andresen, whose illness is, very fortunately,of a slight nature. It is different with the wounded man. The </t>
    </r>
    <r>
      <rPr>
        <sz val="10"/>
        <color theme="5"/>
        <rFont val="Century Gothic"/>
      </rPr>
      <t>poor fellow</t>
    </r>
    <r>
      <rPr>
        <sz val="10"/>
        <color theme="2" tint="-0.499984740745262"/>
        <rFont val="Century Gothic"/>
      </rPr>
      <t xml:space="preserve"> has had four fingers sliced by a steam-chopper, and a regular amputation is essential to save not only his hand, but very probably his life." (Charcot, 1911: 45)</t>
    </r>
  </si>
  <si>
    <r>
      <t xml:space="preserve">"I have a long talk with </t>
    </r>
    <r>
      <rPr>
        <sz val="10"/>
        <color theme="5"/>
        <rFont val="Century Gothic"/>
      </rPr>
      <t>M. Andresen</t>
    </r>
    <r>
      <rPr>
        <sz val="10"/>
        <color theme="2" tint="-0.499984740745262"/>
        <rFont val="Century Gothic"/>
      </rPr>
      <t xml:space="preserve">, who gives me some interesting and useful information. There are on Deception Island three whaling companies, one </t>
    </r>
    <r>
      <rPr>
        <sz val="10"/>
        <color theme="5"/>
        <rFont val="Century Gothic"/>
      </rPr>
      <t>Chilian and two Norwegian</t>
    </r>
    <r>
      <rPr>
        <sz val="10"/>
        <color theme="2" tint="-0.499984740745262"/>
        <rFont val="Century Gothic"/>
      </rPr>
      <t xml:space="preserve">; but apart from some Chilian firemen, the </t>
    </r>
    <r>
      <rPr>
        <sz val="10"/>
        <color theme="5"/>
        <rFont val="Century Gothic"/>
      </rPr>
      <t>200 inhabitants</t>
    </r>
    <r>
      <rPr>
        <sz val="10"/>
        <color theme="2" tint="-0.499984740745262"/>
        <rFont val="Century Gothic"/>
      </rPr>
      <t xml:space="preserve"> of the island are </t>
    </r>
    <r>
      <rPr>
        <sz val="10"/>
        <color theme="5"/>
        <rFont val="Century Gothic"/>
      </rPr>
      <t>Norwegian</t>
    </r>
    <r>
      <rPr>
        <sz val="10"/>
        <color theme="2" tint="-0.499984740745262"/>
        <rFont val="Century Gothic"/>
      </rPr>
      <t>." (Charcot, 1911: 46)</t>
    </r>
  </si>
  <si>
    <r>
      <t>"</t>
    </r>
    <r>
      <rPr>
        <sz val="10"/>
        <color theme="5"/>
        <rFont val="Century Gothic"/>
      </rPr>
      <t>M. Andresen</t>
    </r>
    <r>
      <rPr>
        <sz val="10"/>
        <color theme="2" tint="-0.499984740745262"/>
        <rFont val="Century Gothic"/>
      </rPr>
      <t xml:space="preserve"> tells us that, as regards ice, the summer of 1906-1907 was a bad one, while during the, last two summers there has been very little, at least in the region covered by the whale-boats." (Charcot, 1911: 46)</t>
    </r>
  </si>
  <si>
    <r>
      <t xml:space="preserve">"(…) the gales to be feared coming from the south-west. </t>
    </r>
    <r>
      <rPr>
        <sz val="10"/>
        <color theme="5"/>
        <rFont val="Century Gothic"/>
      </rPr>
      <t>I am</t>
    </r>
    <r>
      <rPr>
        <sz val="10"/>
        <color theme="2" tint="-0.499984740745262"/>
        <rFont val="Century Gothic"/>
      </rPr>
      <t xml:space="preserve"> astonished at this last statement (though I cannot refuse to accept it, since all the </t>
    </r>
    <r>
      <rPr>
        <sz val="10"/>
        <color theme="5"/>
        <rFont val="Century Gothic"/>
      </rPr>
      <t>whalers</t>
    </r>
    <r>
      <rPr>
        <sz val="10"/>
        <color theme="2" tint="-0.499984740745262"/>
        <rFont val="Century Gothic"/>
      </rPr>
      <t xml:space="preserve"> on the station whom </t>
    </r>
    <r>
      <rPr>
        <sz val="10"/>
        <color theme="5"/>
        <rFont val="Century Gothic"/>
      </rPr>
      <t>I have</t>
    </r>
    <r>
      <rPr>
        <sz val="10"/>
        <color theme="2" tint="-0.499984740745262"/>
        <rFont val="Century Gothic"/>
      </rPr>
      <t xml:space="preserve"> asked have told me the same)…." (Charcot, 1911: 47)</t>
    </r>
  </si>
  <si>
    <r>
      <t>"</t>
    </r>
    <r>
      <rPr>
        <sz val="10"/>
        <color theme="5"/>
        <rFont val="Century Gothic"/>
      </rPr>
      <t>My hosts</t>
    </r>
    <r>
      <rPr>
        <sz val="10"/>
        <color theme="2" tint="-0.499984740745262"/>
        <rFont val="Century Gothic"/>
      </rPr>
      <t xml:space="preserve"> therefore listen with the greatest interest to the information which </t>
    </r>
    <r>
      <rPr>
        <sz val="10"/>
        <color theme="5"/>
        <rFont val="Century Gothic"/>
      </rPr>
      <t xml:space="preserve">I am </t>
    </r>
    <r>
      <rPr>
        <sz val="10"/>
        <color theme="2" tint="-0.499984740745262"/>
        <rFont val="Century Gothic"/>
      </rPr>
      <t xml:space="preserve">able to give them concerning the navigation in February of De Gerlache Strait, so fine a ground for whale hunting, and of Bismarck Estuary, where </t>
    </r>
    <r>
      <rPr>
        <sz val="10"/>
        <color theme="5"/>
        <rFont val="Century Gothic"/>
      </rPr>
      <t>I do not</t>
    </r>
    <r>
      <rPr>
        <sz val="10"/>
        <color theme="2" tint="-0.499984740745262"/>
        <rFont val="Century Gothic"/>
      </rPr>
      <t xml:space="preserve"> advise them to go on account of the reefs and ice-floes, and finally concerning Port Lockroy, the only good anchorage which </t>
    </r>
    <r>
      <rPr>
        <sz val="10"/>
        <color theme="5"/>
        <rFont val="Century Gothic"/>
      </rPr>
      <t>we</t>
    </r>
    <r>
      <rPr>
        <sz val="10"/>
        <color theme="2" tint="-0.499984740745262"/>
        <rFont val="Century Gothic"/>
      </rPr>
      <t xml:space="preserve"> discovered, and which</t>
    </r>
    <r>
      <rPr>
        <sz val="10"/>
        <color theme="5"/>
        <rFont val="Century Gothic"/>
      </rPr>
      <t xml:space="preserve"> I recommended</t>
    </r>
    <r>
      <rPr>
        <sz val="10"/>
        <color theme="2" tint="-0.499984740745262"/>
        <rFont val="Century Gothic"/>
      </rPr>
      <t xml:space="preserve"> from the first as a shelter for </t>
    </r>
    <r>
      <rPr>
        <sz val="10"/>
        <color theme="5"/>
        <rFont val="Century Gothic"/>
      </rPr>
      <t>whalers</t>
    </r>
    <r>
      <rPr>
        <sz val="10"/>
        <color theme="2" tint="-0.499984740745262"/>
        <rFont val="Century Gothic"/>
      </rPr>
      <t xml:space="preserve">, since they can reach it by three separate channels and run no risk of being stopped by floes. A visit to Port Lockroy seems </t>
    </r>
    <r>
      <rPr>
        <sz val="10"/>
        <color theme="5"/>
        <rFont val="Century Gothic"/>
      </rPr>
      <t>their best chance</t>
    </r>
    <r>
      <rPr>
        <sz val="10"/>
        <color theme="2" tint="-0.499984740745262"/>
        <rFont val="Century Gothic"/>
      </rPr>
      <t xml:space="preserve">, according to my information, and I think that </t>
    </r>
    <r>
      <rPr>
        <sz val="10"/>
        <color theme="5"/>
        <rFont val="Century Gothic"/>
      </rPr>
      <t>M. Andresen</t>
    </r>
    <r>
      <rPr>
        <sz val="10"/>
        <color theme="2" tint="-0.499984740745262"/>
        <rFont val="Century Gothic"/>
      </rPr>
      <t xml:space="preserve"> has decided to put it to the test in February." (Charcot, 1911: 47)</t>
    </r>
  </si>
  <si>
    <r>
      <t xml:space="preserve">"After fixing up an appointment on board the </t>
    </r>
    <r>
      <rPr>
        <i/>
        <sz val="10"/>
        <color theme="2" tint="-0.499984740745262"/>
        <rFont val="Century Gothic"/>
      </rPr>
      <t>Pourquoi-Pas?</t>
    </r>
    <r>
      <rPr>
        <sz val="10"/>
        <color theme="2" tint="-0.499984740745262"/>
        <rFont val="Century Gothic"/>
      </rPr>
      <t xml:space="preserve"> on the next day but one, I bid good-bye to </t>
    </r>
    <r>
      <rPr>
        <sz val="10"/>
        <color theme="5"/>
        <rFont val="Century Gothic"/>
      </rPr>
      <t>our kind hosts</t>
    </r>
    <r>
      <rPr>
        <sz val="10"/>
        <color theme="2" tint="-0.499984740745262"/>
        <rFont val="Century Gothic"/>
      </rPr>
      <t xml:space="preserve">. The anchorage chosen by the </t>
    </r>
    <r>
      <rPr>
        <sz val="10"/>
        <color theme="5"/>
        <rFont val="Century Gothic"/>
      </rPr>
      <t>whalers</t>
    </r>
    <r>
      <rPr>
        <sz val="10"/>
        <color theme="2" tint="-0.499984740745262"/>
        <rFont val="Century Gothic"/>
      </rPr>
      <t xml:space="preserve"> has the advantage of being quite close to the entrance of the bay, while providing an excellent shelter from the sea." (Charcot, 1911: 47-48)</t>
    </r>
  </si>
  <si>
    <r>
      <t>"</t>
    </r>
    <r>
      <rPr>
        <sz val="10"/>
        <color theme="5"/>
        <rFont val="Century Gothic"/>
      </rPr>
      <t>We</t>
    </r>
    <r>
      <rPr>
        <sz val="10"/>
        <color theme="2" tint="-0.499984740745262"/>
        <rFont val="Century Gothic"/>
      </rPr>
      <t xml:space="preserve"> return on board to dinner. In </t>
    </r>
    <r>
      <rPr>
        <sz val="10"/>
        <color theme="5"/>
        <rFont val="Century Gothic"/>
      </rPr>
      <t xml:space="preserve">my </t>
    </r>
    <r>
      <rPr>
        <sz val="10"/>
        <color theme="2" tint="-0.499984740745262"/>
        <rFont val="Century Gothic"/>
      </rPr>
      <t xml:space="preserve">absence the various works have gone on. </t>
    </r>
    <r>
      <rPr>
        <sz val="10"/>
        <color theme="5"/>
        <rFont val="Century Gothic"/>
      </rPr>
      <t>Gain and Gourdon</t>
    </r>
    <r>
      <rPr>
        <sz val="10"/>
        <color theme="2" tint="-0.499984740745262"/>
        <rFont val="Century Gothic"/>
      </rPr>
      <t xml:space="preserve"> have been on an excursion, and have met on a neighbouring beach…" (Charcot, 1911: 48)</t>
    </r>
  </si>
  <si>
    <r>
      <t>"</t>
    </r>
    <r>
      <rPr>
        <sz val="10"/>
        <color theme="5"/>
        <rFont val="Century Gothic"/>
      </rPr>
      <t>I</t>
    </r>
    <r>
      <rPr>
        <sz val="10"/>
        <color theme="2" tint="-0.499984740745262"/>
        <rFont val="Century Gothic"/>
      </rPr>
      <t xml:space="preserve"> write </t>
    </r>
    <r>
      <rPr>
        <sz val="10"/>
        <color theme="5"/>
        <rFont val="Century Gothic"/>
      </rPr>
      <t>my</t>
    </r>
    <r>
      <rPr>
        <sz val="10"/>
        <color theme="2" tint="-0.499984740745262"/>
        <rFont val="Century Gothic"/>
      </rPr>
      <t xml:space="preserve"> mail until 1 a.m., when I go to look for </t>
    </r>
    <r>
      <rPr>
        <sz val="10"/>
        <color theme="5"/>
        <rFont val="Century Gothic"/>
      </rPr>
      <t>Bongrain and Boland</t>
    </r>
    <r>
      <rPr>
        <sz val="10"/>
        <color theme="2" tint="-0.499984740745262"/>
        <rFont val="Century Gothic"/>
      </rPr>
      <t>, who are making a series of pendulum observations in their tent, and take them some cakes and some Mariani wine to warn them." (Charcot, 1911: 48)</t>
    </r>
  </si>
  <si>
    <r>
      <t xml:space="preserve">"December 24. </t>
    </r>
    <r>
      <rPr>
        <sz val="10"/>
        <color theme="5"/>
        <rFont val="Century Gothic"/>
      </rPr>
      <t>Liouville</t>
    </r>
    <r>
      <rPr>
        <sz val="10"/>
        <color theme="2" tint="-0.499984740745262"/>
        <rFont val="Century Gothic"/>
      </rPr>
      <t xml:space="preserve"> goes off to operate on the unfortunate </t>
    </r>
    <r>
      <rPr>
        <sz val="10"/>
        <color theme="5"/>
        <rFont val="Century Gothic"/>
      </rPr>
      <t>workman</t>
    </r>
    <r>
      <rPr>
        <sz val="10"/>
        <color theme="2" tint="-0.499984740745262"/>
        <rFont val="Century Gothic"/>
      </rPr>
      <t>, and</t>
    </r>
    <r>
      <rPr>
        <sz val="10"/>
        <color theme="5"/>
        <rFont val="Century Gothic"/>
      </rPr>
      <t xml:space="preserve"> Gourdon </t>
    </r>
    <r>
      <rPr>
        <sz val="10"/>
        <color theme="2" tint="-0.499984740745262"/>
        <rFont val="Century Gothic"/>
      </rPr>
      <t xml:space="preserve">accompanies him to administer the chloroform. They are late in returnig, for the operation was a long one (…) Thus we have been able to do a real service to these </t>
    </r>
    <r>
      <rPr>
        <sz val="10"/>
        <color theme="5"/>
        <rFont val="Century Gothic"/>
      </rPr>
      <t>good fellows</t>
    </r>
    <r>
      <rPr>
        <sz val="10"/>
        <color theme="2" tint="-0.499984740745262"/>
        <rFont val="Century Gothic"/>
      </rPr>
      <t xml:space="preserve">; for without our aid the patient would have died of gangrene. </t>
    </r>
    <r>
      <rPr>
        <sz val="10"/>
        <color theme="5"/>
        <rFont val="Century Gothic"/>
      </rPr>
      <t>M. Andresen</t>
    </r>
    <r>
      <rPr>
        <sz val="10"/>
        <color theme="2" tint="-0.499984740745262"/>
        <rFont val="Century Gothic"/>
      </rPr>
      <t xml:space="preserve"> had quite made up his mind to send him on a whale-boat to Punta Arenas if we had not turned up; but it is doubtful whether he could have got there in time." (Charcot, 1911: 48)</t>
    </r>
  </si>
  <si>
    <r>
      <t xml:space="preserve">"The </t>
    </r>
    <r>
      <rPr>
        <sz val="10"/>
        <color theme="5"/>
        <rFont val="Century Gothic"/>
      </rPr>
      <t>whalers</t>
    </r>
    <r>
      <rPr>
        <sz val="10"/>
        <color theme="2" tint="-0.499984740745262"/>
        <rFont val="Century Gothic"/>
      </rPr>
      <t xml:space="preserve">, too, who have the </t>
    </r>
    <r>
      <rPr>
        <sz val="10"/>
        <color theme="5"/>
        <rFont val="Century Gothic"/>
      </rPr>
      <t>English chart,</t>
    </r>
    <r>
      <rPr>
        <sz val="10"/>
        <color theme="2" tint="-0.499984740745262"/>
        <rFont val="Century Gothic"/>
      </rPr>
      <t xml:space="preserve"> have frequently noticed this." (Charcot, 1911: 49)</t>
    </r>
  </si>
  <si>
    <r>
      <t xml:space="preserve">"A whale-boat </t>
    </r>
    <r>
      <rPr>
        <sz val="10"/>
        <color theme="5"/>
        <rFont val="Century Gothic"/>
      </rPr>
      <t>brings us</t>
    </r>
    <r>
      <rPr>
        <sz val="10"/>
        <color theme="2" tint="-0.499984740745262"/>
        <rFont val="Century Gothic"/>
      </rPr>
      <t xml:space="preserve"> in the morning 16 tons of Newcastle coal stacked loose on deck (…) </t>
    </r>
    <r>
      <rPr>
        <sz val="10"/>
        <color theme="5"/>
        <rFont val="Century Gothic"/>
      </rPr>
      <t>Our men</t>
    </r>
    <r>
      <rPr>
        <sz val="10"/>
        <color theme="2" tint="-0.499984740745262"/>
        <rFont val="Century Gothic"/>
      </rPr>
      <t xml:space="preserve">, assisted by the </t>
    </r>
    <r>
      <rPr>
        <sz val="10"/>
        <color theme="5"/>
        <rFont val="Century Gothic"/>
      </rPr>
      <t>Norwegians</t>
    </r>
    <r>
      <rPr>
        <sz val="10"/>
        <color theme="2" tint="-0.499984740745262"/>
        <rFont val="Century Gothic"/>
      </rPr>
      <t>, work enthusiastically, and at 6 p.m. our bunkers are full." (Charcot, 1911: 49)</t>
    </r>
  </si>
  <si>
    <r>
      <t xml:space="preserve">"I have a long talk with one of the </t>
    </r>
    <r>
      <rPr>
        <sz val="10"/>
        <color theme="5"/>
        <rFont val="Century Gothic"/>
      </rPr>
      <t>whaling captains</t>
    </r>
    <r>
      <rPr>
        <sz val="10"/>
        <color theme="2" tint="-0.499984740745262"/>
        <rFont val="Century Gothic"/>
      </rPr>
      <t xml:space="preserve">, a grave, well educated and intelligent man. He confirms all that </t>
    </r>
    <r>
      <rPr>
        <sz val="10"/>
        <color theme="5"/>
        <rFont val="Century Gothic"/>
      </rPr>
      <t>M. Andresen</t>
    </r>
    <r>
      <rPr>
        <sz val="10"/>
        <color theme="2" tint="-0.499984740745262"/>
        <rFont val="Century Gothic"/>
      </rPr>
      <t xml:space="preserve"> and </t>
    </r>
    <r>
      <rPr>
        <sz val="10"/>
        <color theme="5"/>
        <rFont val="Century Gothic"/>
      </rPr>
      <t>the others</t>
    </r>
    <r>
      <rPr>
        <sz val="10"/>
        <color theme="2" tint="-0.499984740745262"/>
        <rFont val="Century Gothic"/>
      </rPr>
      <t xml:space="preserve"> told me yesterday, and gives Die also some details about whale hunting; among other things, the practical method by which the </t>
    </r>
    <r>
      <rPr>
        <sz val="10"/>
        <color theme="5"/>
        <rFont val="Century Gothic"/>
      </rPr>
      <t>whalers</t>
    </r>
    <r>
      <rPr>
        <sz val="10"/>
        <color theme="2" tint="-0.499984740745262"/>
        <rFont val="Century Gothic"/>
      </rPr>
      <t xml:space="preserve"> recognize at a distance the different kinds of </t>
    </r>
    <r>
      <rPr>
        <i/>
        <sz val="10"/>
        <color theme="2" tint="-0.499984740745262"/>
        <rFont val="Century Gothic"/>
      </rPr>
      <t>balaenopteras</t>
    </r>
    <r>
      <rPr>
        <sz val="10"/>
        <color theme="2" tint="-0.499984740745262"/>
        <rFont val="Century Gothic"/>
      </rPr>
      <t>." (Charcot, 1911: 49)</t>
    </r>
  </si>
  <si>
    <r>
      <t xml:space="preserve">"There is a gay Christmas tree covered with knick-knacks and little candles, a present from </t>
    </r>
    <r>
      <rPr>
        <sz val="10"/>
        <color theme="5"/>
        <rFont val="Century Gothic"/>
      </rPr>
      <t>Mme. Gourdon</t>
    </r>
    <r>
      <rPr>
        <sz val="10"/>
        <color theme="2" tint="-0.499984740745262"/>
        <rFont val="Century Gothic"/>
      </rPr>
      <t xml:space="preserve"> to the men, who are delighted with it. </t>
    </r>
    <r>
      <rPr>
        <sz val="10"/>
        <color theme="5"/>
        <rFont val="Century Gothic"/>
      </rPr>
      <t>We</t>
    </r>
    <r>
      <rPr>
        <sz val="10"/>
        <color theme="2" tint="-0.499984740745262"/>
        <rFont val="Century Gothic"/>
      </rPr>
      <t xml:space="preserve"> for our part have supper and distribute the presents which many of </t>
    </r>
    <r>
      <rPr>
        <sz val="10"/>
        <color theme="5"/>
        <rFont val="Century Gothic"/>
      </rPr>
      <t>our relatives</t>
    </r>
    <r>
      <rPr>
        <sz val="10"/>
        <color theme="2" tint="-0.499984740745262"/>
        <rFont val="Century Gothic"/>
      </rPr>
      <t xml:space="preserve">, with a kindly forethought that arouses in me an emotion </t>
    </r>
    <r>
      <rPr>
        <sz val="10"/>
        <color theme="5"/>
        <rFont val="Century Gothic"/>
      </rPr>
      <t>I find</t>
    </r>
    <r>
      <rPr>
        <sz val="10"/>
        <color theme="2" tint="-0.499984740745262"/>
        <rFont val="Century Gothic"/>
      </rPr>
      <t xml:space="preserve"> it hard to hide..." (Charcot, 1911: 49)</t>
    </r>
  </si>
  <si>
    <r>
      <t xml:space="preserve">"(…) while </t>
    </r>
    <r>
      <rPr>
        <sz val="10"/>
        <color theme="5"/>
        <rFont val="Century Gothic"/>
      </rPr>
      <t xml:space="preserve">I </t>
    </r>
    <r>
      <rPr>
        <sz val="10"/>
        <color theme="2" tint="-0.499984740745262"/>
        <rFont val="Century Gothic"/>
      </rPr>
      <t xml:space="preserve">sort the important mail of the </t>
    </r>
    <r>
      <rPr>
        <i/>
        <sz val="10"/>
        <color theme="2" tint="-0.499984740745262"/>
        <rFont val="Century Gothic"/>
      </rPr>
      <t>Pourquoi-Pas?</t>
    </r>
    <r>
      <rPr>
        <sz val="10"/>
        <color theme="2" tint="-0.499984740745262"/>
        <rFont val="Century Gothic"/>
      </rPr>
      <t xml:space="preserve"> which the </t>
    </r>
    <r>
      <rPr>
        <sz val="10"/>
        <color theme="5"/>
        <rFont val="Century Gothic"/>
      </rPr>
      <t>whalers</t>
    </r>
    <r>
      <rPr>
        <sz val="10"/>
        <color theme="2" tint="-0.499984740745262"/>
        <rFont val="Century Gothic"/>
      </rPr>
      <t xml:space="preserve"> are going to take to Punta Arenas on their return in March. </t>
    </r>
    <r>
      <rPr>
        <sz val="10"/>
        <color theme="5"/>
        <rFont val="Century Gothic"/>
      </rPr>
      <t>Our news</t>
    </r>
    <r>
      <rPr>
        <sz val="10"/>
        <color theme="2" tint="-0.499984740745262"/>
        <rFont val="Century Gothic"/>
      </rPr>
      <t xml:space="preserve"> will, therefore, reach France in April. Many things will have happened between now and then, and </t>
    </r>
    <r>
      <rPr>
        <sz val="10"/>
        <color theme="5"/>
        <rFont val="Century Gothic"/>
      </rPr>
      <t>our</t>
    </r>
    <r>
      <rPr>
        <sz val="10"/>
        <color theme="2" tint="-0.499984740745262"/>
        <rFont val="Century Gothic"/>
      </rPr>
      <t xml:space="preserve"> letters will only have been written very few days after those we sent from America ; but still they will contain news which may perhaps make our absence seem shorter..." (Charcot, 1911: 49-50)</t>
    </r>
  </si>
  <si>
    <r>
      <t xml:space="preserve">"About 3 o'clock some </t>
    </r>
    <r>
      <rPr>
        <sz val="10"/>
        <color theme="5"/>
        <rFont val="Century Gothic"/>
      </rPr>
      <t>whaling captains</t>
    </r>
    <r>
      <rPr>
        <sz val="10"/>
        <color theme="2" tint="-0.499984740745262"/>
        <rFont val="Century Gothic"/>
      </rPr>
      <t xml:space="preserve"> of the Norwegian companies pay a visit to the </t>
    </r>
    <r>
      <rPr>
        <i/>
        <sz val="10"/>
        <color theme="2" tint="-0.499984740745262"/>
        <rFont val="Century Gothic"/>
      </rPr>
      <t>Pourquoi-Pas?</t>
    </r>
    <r>
      <rPr>
        <sz val="10"/>
        <color theme="2" tint="-0.499984740745262"/>
        <rFont val="Century Gothic"/>
      </rPr>
      <t xml:space="preserve"> Christmas is the only day of the whole season on which </t>
    </r>
    <r>
      <rPr>
        <sz val="10"/>
        <color theme="5"/>
        <rFont val="Century Gothic"/>
      </rPr>
      <t xml:space="preserve">they </t>
    </r>
    <r>
      <rPr>
        <sz val="10"/>
        <color theme="2" tint="-0.499984740745262"/>
        <rFont val="Century Gothic"/>
      </rPr>
      <t>rest.</t>
    </r>
    <r>
      <rPr>
        <sz val="10"/>
        <color theme="5"/>
        <rFont val="Century Gothic"/>
      </rPr>
      <t xml:space="preserve"> I</t>
    </r>
    <r>
      <rPr>
        <sz val="10"/>
        <color theme="2" tint="-0.499984740745262"/>
        <rFont val="Century Gothic"/>
      </rPr>
      <t xml:space="preserve"> show them all over the ship, and must confess that </t>
    </r>
    <r>
      <rPr>
        <sz val="10"/>
        <color theme="5"/>
        <rFont val="Century Gothic"/>
      </rPr>
      <t xml:space="preserve">I am </t>
    </r>
    <r>
      <rPr>
        <sz val="10"/>
        <color theme="2" tint="-0.499984740745262"/>
        <rFont val="Century Gothic"/>
      </rPr>
      <t>not a little proud of the flattering appreciation which these experts give to the lines and construction of this vessel, which is in a way my child, and which was so often criticized by those who could speak with no authority." (Charcot, 1911: 50)</t>
    </r>
  </si>
  <si>
    <r>
      <t xml:space="preserve">"Half an hour later </t>
    </r>
    <r>
      <rPr>
        <sz val="10"/>
        <color theme="5"/>
        <rFont val="Century Gothic"/>
      </rPr>
      <t>M. Andresen</t>
    </r>
    <r>
      <rPr>
        <sz val="10"/>
        <color theme="2" tint="-0.499984740745262"/>
        <rFont val="Century Gothic"/>
      </rPr>
      <t xml:space="preserve"> arrives with his devoted and amiable</t>
    </r>
    <r>
      <rPr>
        <sz val="10"/>
        <color theme="5"/>
        <rFont val="Century Gothic"/>
      </rPr>
      <t xml:space="preserve"> wife,</t>
    </r>
    <r>
      <rPr>
        <sz val="10"/>
        <color theme="2" tint="-0.499984740745262"/>
        <rFont val="Century Gothic"/>
      </rPr>
      <t xml:space="preserve"> now happily recovered from her indisposition. She gives us the best reports on the patient of yesterday. </t>
    </r>
    <r>
      <rPr>
        <sz val="10"/>
        <color theme="5"/>
        <rFont val="Century Gothic"/>
      </rPr>
      <t>We</t>
    </r>
    <r>
      <rPr>
        <sz val="10"/>
        <color theme="2" tint="-0.499984740745262"/>
        <rFont val="Century Gothic"/>
      </rPr>
      <t xml:space="preserve"> exchange Christmas greetings, and </t>
    </r>
    <r>
      <rPr>
        <sz val="10"/>
        <color theme="5"/>
        <rFont val="Century Gothic"/>
      </rPr>
      <t>I am able to present all the Norwegians</t>
    </r>
    <r>
      <rPr>
        <sz val="10"/>
        <color theme="2" tint="-0.499984740745262"/>
        <rFont val="Century Gothic"/>
      </rPr>
      <t xml:space="preserve"> with picture postcards which my friend </t>
    </r>
    <r>
      <rPr>
        <sz val="10"/>
        <color theme="5"/>
        <rFont val="Century Gothic"/>
      </rPr>
      <t>Crichton-Somerville</t>
    </r>
    <r>
      <rPr>
        <sz val="10"/>
        <color theme="2" tint="-0.499984740745262"/>
        <rFont val="Century Gothic"/>
      </rPr>
      <t xml:space="preserve"> sent me from Norway in large quantities, with </t>
    </r>
    <r>
      <rPr>
        <i/>
        <sz val="10"/>
        <color theme="2" tint="-0.499984740745262"/>
        <rFont val="Century Gothic"/>
      </rPr>
      <t>'A Merry Christmas and a Happy New Year'</t>
    </r>
    <r>
      <rPr>
        <sz val="10"/>
        <color theme="2" tint="-0.499984740745262"/>
        <rFont val="Century Gothic"/>
      </rPr>
      <t xml:space="preserve"> on each of them." (Charcot, 1911: 50)</t>
    </r>
  </si>
  <si>
    <r>
      <t>"</t>
    </r>
    <r>
      <rPr>
        <sz val="10"/>
        <color theme="5"/>
        <rFont val="Century Gothic"/>
      </rPr>
      <t>M. Andresen</t>
    </r>
    <r>
      <rPr>
        <sz val="10"/>
        <color theme="2" tint="-0.499984740745262"/>
        <rFont val="Century Gothic"/>
      </rPr>
      <t xml:space="preserve">, inexhaustible in kindness and care, tells me that </t>
    </r>
    <r>
      <rPr>
        <sz val="10"/>
        <color theme="5"/>
        <rFont val="Century Gothic"/>
      </rPr>
      <t xml:space="preserve">he </t>
    </r>
    <r>
      <rPr>
        <sz val="10"/>
        <color theme="2" tint="-0.499984740745262"/>
        <rFont val="Century Gothic"/>
      </rPr>
      <t xml:space="preserve">will do his best to come to Port Lockroy this year and that </t>
    </r>
    <r>
      <rPr>
        <sz val="10"/>
        <color theme="5"/>
        <rFont val="Century Gothic"/>
      </rPr>
      <t>we</t>
    </r>
    <r>
      <rPr>
        <sz val="10"/>
        <color theme="2" tint="-0.499984740745262"/>
        <rFont val="Century Gothic"/>
      </rPr>
      <t xml:space="preserve"> may therefore leave a mail there. </t>
    </r>
    <r>
      <rPr>
        <sz val="10"/>
        <color theme="5"/>
        <rFont val="Century Gothic"/>
      </rPr>
      <t>He</t>
    </r>
    <r>
      <rPr>
        <sz val="10"/>
        <color theme="2" tint="-0.499984740745262"/>
        <rFont val="Century Gothic"/>
      </rPr>
      <t xml:space="preserve"> assures me, moreover (…) </t>
    </r>
    <r>
      <rPr>
        <sz val="10"/>
        <color theme="5"/>
        <rFont val="Century Gothic"/>
      </rPr>
      <t>M. Andresen</t>
    </r>
    <r>
      <rPr>
        <sz val="10"/>
        <color theme="2" tint="-0.499984740745262"/>
        <rFont val="Century Gothic"/>
      </rPr>
      <t xml:space="preserve"> adds that </t>
    </r>
    <r>
      <rPr>
        <sz val="10"/>
        <color theme="5"/>
        <rFont val="Century Gothic"/>
      </rPr>
      <t>we</t>
    </r>
    <r>
      <rPr>
        <sz val="10"/>
        <color theme="2" tint="-0.499984740745262"/>
        <rFont val="Century Gothic"/>
      </rPr>
      <t xml:space="preserve"> may be sure also of finding coal at Deception on </t>
    </r>
    <r>
      <rPr>
        <sz val="10"/>
        <color theme="5"/>
        <rFont val="Century Gothic"/>
      </rPr>
      <t xml:space="preserve">our </t>
    </r>
    <r>
      <rPr>
        <sz val="10"/>
        <color theme="2" tint="-0.499984740745262"/>
        <rFont val="Century Gothic"/>
      </rPr>
      <t xml:space="preserve">return. </t>
    </r>
    <r>
      <rPr>
        <sz val="10"/>
        <color theme="5"/>
        <rFont val="Century Gothic"/>
      </rPr>
      <t>We</t>
    </r>
    <r>
      <rPr>
        <sz val="10"/>
        <color theme="2" tint="-0.499984740745262"/>
        <rFont val="Century Gothic"/>
      </rPr>
      <t xml:space="preserve"> take a glass of champagne and shake hands with genuine emotion, </t>
    </r>
    <r>
      <rPr>
        <sz val="10"/>
        <color theme="5"/>
        <rFont val="Century Gothic"/>
      </rPr>
      <t>our guests</t>
    </r>
    <r>
      <rPr>
        <sz val="10"/>
        <color theme="2" tint="-0.499984740745262"/>
        <rFont val="Century Gothic"/>
      </rPr>
      <t xml:space="preserve"> re-embark in their little boat, and </t>
    </r>
    <r>
      <rPr>
        <sz val="10"/>
        <color theme="5"/>
        <rFont val="Century Gothic"/>
      </rPr>
      <t xml:space="preserve">we </t>
    </r>
    <r>
      <rPr>
        <sz val="10"/>
        <color theme="2" tint="-0.499984740745262"/>
        <rFont val="Century Gothic"/>
      </rPr>
      <t>exchange salutes and blasts of the whistle." (Charcot, 1911: 51)</t>
    </r>
  </si>
  <si>
    <r>
      <t xml:space="preserve">"Before entering the pass we lessen speed opposite the "whaling-station, the Chilian and Norwegian flags dip, the whistles rend the air, and we return the salute of these fine and </t>
    </r>
    <r>
      <rPr>
        <sz val="10"/>
        <color theme="5"/>
        <rFont val="Century Gothic"/>
      </rPr>
      <t>hospitable people</t>
    </r>
    <r>
      <rPr>
        <sz val="10"/>
        <color theme="2" tint="-0.499984740745262"/>
        <rFont val="Century Gothic"/>
      </rPr>
      <t>." (Charcot, 1911: 51)</t>
    </r>
  </si>
  <si>
    <r>
      <t>"</t>
    </r>
    <r>
      <rPr>
        <sz val="10"/>
        <color theme="5"/>
        <rFont val="Century Gothic"/>
      </rPr>
      <t>Dallmann</t>
    </r>
    <r>
      <rPr>
        <sz val="10"/>
        <color theme="2" tint="-0.499984740745262"/>
        <rFont val="Century Gothic"/>
      </rPr>
      <t xml:space="preserve">, who, it must be remembered, was but a mere </t>
    </r>
    <r>
      <rPr>
        <sz val="10"/>
        <color theme="5"/>
        <rFont val="Century Gothic"/>
      </rPr>
      <t>scaling captain</t>
    </r>
    <r>
      <rPr>
        <sz val="10"/>
        <color theme="2" tint="-0.499984740745262"/>
        <rFont val="Century Gothic"/>
      </rPr>
      <t xml:space="preserve"> and, as he confesses himself, had defective chronometers, could scarcely fail to make incorrect observations of longitude. </t>
    </r>
    <r>
      <rPr>
        <sz val="10"/>
        <color theme="5"/>
        <rFont val="Century Gothic"/>
      </rPr>
      <t xml:space="preserve">His </t>
    </r>
    <r>
      <rPr>
        <sz val="10"/>
        <color theme="2" tint="-0.499984740745262"/>
        <rFont val="Century Gothic"/>
      </rPr>
      <t xml:space="preserve">discoveries were utilized for the first time in </t>
    </r>
    <r>
      <rPr>
        <sz val="10"/>
        <color theme="5"/>
        <rFont val="Century Gothic"/>
      </rPr>
      <t>A. Petermann</t>
    </r>
    <r>
      <rPr>
        <sz val="10"/>
        <color theme="2" tint="-0.499984740745262"/>
        <rFont val="Century Gothic"/>
      </rPr>
      <t xml:space="preserve">'s South Polar Chart in 1875 (Stieler's Atlas No. 7, 1894), and then in a chart laid down by </t>
    </r>
    <r>
      <rPr>
        <sz val="10"/>
        <color theme="5"/>
        <rFont val="Century Gothic"/>
      </rPr>
      <t>L. Frederiehsen</t>
    </r>
    <r>
      <rPr>
        <sz val="10"/>
        <color theme="2" tint="-0.499984740745262"/>
        <rFont val="Century Gothic"/>
      </rPr>
      <t xml:space="preserve"> in 1895 after the German captain's original sketch map." (Charcot, 1911: 53)</t>
    </r>
  </si>
  <si>
    <r>
      <t xml:space="preserve">"The </t>
    </r>
    <r>
      <rPr>
        <sz val="10"/>
        <color theme="5"/>
        <rFont val="Century Gothic"/>
      </rPr>
      <t>Germans</t>
    </r>
    <r>
      <rPr>
        <sz val="10"/>
        <color theme="2" tint="-0.499984740745262"/>
        <rFont val="Century Gothic"/>
      </rPr>
      <t xml:space="preserve"> had done equal justice to the</t>
    </r>
    <r>
      <rPr>
        <sz val="10"/>
        <color theme="5"/>
        <rFont val="Century Gothic"/>
      </rPr>
      <t xml:space="preserve"> French explorer Bouvet</t>
    </r>
    <r>
      <rPr>
        <sz val="10"/>
        <color theme="2" tint="-0.499984740745262"/>
        <rFont val="Century Gothic"/>
      </rPr>
      <t xml:space="preserve">, when in 1899 the </t>
    </r>
    <r>
      <rPr>
        <i/>
        <sz val="10"/>
        <color theme="2" tint="-0.499984740745262"/>
        <rFont val="Century Gothic"/>
      </rPr>
      <t>Valdivia</t>
    </r>
    <r>
      <rPr>
        <sz val="10"/>
        <color theme="2" tint="-0.499984740745262"/>
        <rFont val="Century Gothic"/>
      </rPr>
      <t xml:space="preserve"> rediscovered the island which bears his name and whose existence had been so long disputed after the voyages of </t>
    </r>
    <r>
      <rPr>
        <sz val="10"/>
        <color theme="5"/>
        <rFont val="Century Gothic"/>
      </rPr>
      <t>Cook and Ross</t>
    </r>
    <r>
      <rPr>
        <sz val="10"/>
        <color theme="2" tint="-0.499984740745262"/>
        <rFont val="Century Gothic"/>
      </rPr>
      <t>." (Charcot, 1911: 54)</t>
    </r>
  </si>
  <si>
    <r>
      <t xml:space="preserve">"In 1903 the </t>
    </r>
    <r>
      <rPr>
        <sz val="10"/>
        <color theme="5"/>
        <rFont val="Century Gothic"/>
      </rPr>
      <t xml:space="preserve">Nordenskjöld </t>
    </r>
    <r>
      <rPr>
        <sz val="10"/>
        <color theme="2" tint="-0.499984740745262"/>
        <rFont val="Century Gothic"/>
      </rPr>
      <t xml:space="preserve">Expedition sailed along the northern side of De Gerlache Strait before visiting the coast of Graham Land, and the </t>
    </r>
    <r>
      <rPr>
        <i/>
        <sz val="10"/>
        <color theme="2" tint="-0.499984740745262"/>
        <rFont val="Century Gothic"/>
      </rPr>
      <t>Uruguay</t>
    </r>
    <r>
      <rPr>
        <sz val="10"/>
        <color theme="2" tint="-0.499984740745262"/>
        <rFont val="Century Gothic"/>
      </rPr>
      <t xml:space="preserve"> when looking for the Francais in January, 1905, went as far as the cape at the southern end of Wiencke Island without being able to round the island. Finally, we must note that the celebrated </t>
    </r>
    <r>
      <rPr>
        <sz val="10"/>
        <color theme="5"/>
        <rFont val="Century Gothic"/>
      </rPr>
      <t xml:space="preserve">English sealer Biscoe </t>
    </r>
    <r>
      <rPr>
        <sz val="10"/>
        <color theme="2" tint="-0.499984740745262"/>
        <rFont val="Century Gothic"/>
      </rPr>
      <t>was the first to discover and name in 1832 Mount William..." (Charcot, 1911: 54)</t>
    </r>
  </si>
  <si>
    <r>
      <t xml:space="preserve">"The ice-cliff which forms the end wall of the bay has the same appearance as of old, and those of us who took part in the </t>
    </r>
    <r>
      <rPr>
        <sz val="10"/>
        <color theme="5"/>
        <rFont val="Century Gothic"/>
      </rPr>
      <t>earlier expedition</t>
    </r>
    <r>
      <rPr>
        <sz val="10"/>
        <color theme="2" tint="-0.499984740745262"/>
        <rFont val="Century Gothic"/>
      </rPr>
      <t xml:space="preserve"> might well think ourselves four years younger! The </t>
    </r>
    <r>
      <rPr>
        <sz val="10"/>
        <color theme="5"/>
        <rFont val="Century Gothic"/>
      </rPr>
      <t>newcomers</t>
    </r>
    <r>
      <rPr>
        <sz val="10"/>
        <color theme="2" tint="-0.499984740745262"/>
        <rFont val="Century Gothic"/>
      </rPr>
      <t xml:space="preserve"> land at once and explore the penguins' rookery, which they find just as amusing and interesting as we used to." (Charcot, 1911: 56)</t>
    </r>
  </si>
  <si>
    <r>
      <t>"</t>
    </r>
    <r>
      <rPr>
        <sz val="10"/>
        <color theme="5"/>
        <rFont val="Century Gothic"/>
      </rPr>
      <t xml:space="preserve">Our colleagues </t>
    </r>
    <r>
      <rPr>
        <sz val="10"/>
        <color theme="2" tint="-0.499984740745262"/>
        <rFont val="Century Gothic"/>
      </rPr>
      <t>are busy with their observations ashore…" (Charcot, 1911: 57)</t>
    </r>
  </si>
  <si>
    <r>
      <t>"</t>
    </r>
    <r>
      <rPr>
        <sz val="10"/>
        <color theme="5"/>
        <rFont val="Century Gothic"/>
      </rPr>
      <t>The crew</t>
    </r>
    <r>
      <rPr>
        <sz val="10"/>
        <color theme="2" tint="-0.499984740745262"/>
        <rFont val="Century Gothic"/>
      </rPr>
      <t xml:space="preserve"> load the large canoe…" (Charcot, 1911: 58)</t>
    </r>
  </si>
  <si>
    <r>
      <t>"</t>
    </r>
    <r>
      <rPr>
        <sz val="10"/>
        <color theme="5"/>
        <rFont val="Century Gothic"/>
      </rPr>
      <t xml:space="preserve">I </t>
    </r>
    <r>
      <rPr>
        <sz val="10"/>
        <color theme="2" tint="-0.499984740745262"/>
        <rFont val="Century Gothic"/>
      </rPr>
      <t xml:space="preserve">write what is probably the last letter for a very long time to </t>
    </r>
    <r>
      <rPr>
        <sz val="10"/>
        <color theme="5"/>
        <rFont val="Century Gothic"/>
      </rPr>
      <t>my dear wife</t>
    </r>
    <r>
      <rPr>
        <sz val="10"/>
        <color theme="2" tint="-0.499984740745262"/>
        <rFont val="Century Gothic"/>
      </rPr>
      <t xml:space="preserve">. Thus far this possibility of writing to her, so to speak, daily has given me the illusion of being not so far away from her, but now the separation will seem very real to me. Still </t>
    </r>
    <r>
      <rPr>
        <sz val="10"/>
        <color theme="5"/>
        <rFont val="Century Gothic"/>
      </rPr>
      <t>I</t>
    </r>
    <r>
      <rPr>
        <sz val="10"/>
        <color theme="2" tint="-0.499984740745262"/>
        <rFont val="Century Gothic"/>
      </rPr>
      <t xml:space="preserve"> do not yet feel completely cut off from the </t>
    </r>
    <r>
      <rPr>
        <sz val="10"/>
        <color theme="5"/>
        <rFont val="Century Gothic"/>
      </rPr>
      <t>civilized world</t>
    </r>
    <r>
      <rPr>
        <sz val="10"/>
        <color theme="2" tint="-0.499984740745262"/>
        <rFont val="Century Gothic"/>
      </rPr>
      <t xml:space="preserve"> in spite of the </t>
    </r>
    <r>
      <rPr>
        <sz val="10"/>
        <color theme="5"/>
        <rFont val="Century Gothic"/>
      </rPr>
      <t>vast isolation</t>
    </r>
    <r>
      <rPr>
        <sz val="10"/>
        <color theme="2" tint="-0.499984740745262"/>
        <rFont val="Century Gothic"/>
      </rPr>
      <t>, probably because</t>
    </r>
    <r>
      <rPr>
        <sz val="10"/>
        <color theme="5"/>
        <rFont val="Century Gothic"/>
      </rPr>
      <t xml:space="preserve"> I am</t>
    </r>
    <r>
      <rPr>
        <sz val="10"/>
        <color theme="2" tint="-0.499984740745262"/>
        <rFont val="Century Gothic"/>
      </rPr>
      <t xml:space="preserve"> still in regions familiar to me, and perhaps also because of the rapidity and ease with which we have come from Punta Arenas to here." (Charcot, 1911: 59)</t>
    </r>
  </si>
  <si>
    <r>
      <t xml:space="preserve">"Abreast of Goetschy Islet, </t>
    </r>
    <r>
      <rPr>
        <sz val="10"/>
        <color theme="5"/>
        <rFont val="Century Gothic"/>
      </rPr>
      <t>Gourdon</t>
    </r>
    <r>
      <rPr>
        <sz val="10"/>
        <color theme="2" tint="-0.499984740745262"/>
        <rFont val="Century Gothic"/>
      </rPr>
      <t xml:space="preserve"> gets into a </t>
    </r>
    <r>
      <rPr>
        <sz val="10"/>
        <color theme="5"/>
        <rFont val="Century Gothic"/>
      </rPr>
      <t>Norwegian</t>
    </r>
    <r>
      <rPr>
        <sz val="10"/>
        <color theme="2" tint="-0.499984740745262"/>
        <rFont val="Century Gothic"/>
      </rPr>
      <t xml:space="preserve"> boat to look for geological specimens, and </t>
    </r>
    <r>
      <rPr>
        <sz val="10"/>
        <color theme="5"/>
        <rFont val="Century Gothic"/>
      </rPr>
      <t>Rouch</t>
    </r>
    <r>
      <rPr>
        <sz val="10"/>
        <color theme="2" tint="-0.499984740745262"/>
        <rFont val="Century Gothic"/>
      </rPr>
      <t xml:space="preserve"> takes a sounding of 90 metres…" (Charcot, 1911: 59)</t>
    </r>
  </si>
  <si>
    <r>
      <t xml:space="preserve">"So here </t>
    </r>
    <r>
      <rPr>
        <sz val="10"/>
        <color theme="5"/>
        <rFont val="Century Gothic"/>
      </rPr>
      <t>I am again</t>
    </r>
    <r>
      <rPr>
        <sz val="10"/>
        <color theme="2" tint="-0.499984740745262"/>
        <rFont val="Century Gothic"/>
      </rPr>
      <t xml:space="preserve"> at Wandel Island, where for nine months </t>
    </r>
    <r>
      <rPr>
        <sz val="10"/>
        <color theme="5"/>
        <rFont val="Century Gothic"/>
      </rPr>
      <t>we lived</t>
    </r>
    <r>
      <rPr>
        <sz val="10"/>
        <color theme="2" tint="-0.499984740745262"/>
        <rFont val="Century Gothic"/>
      </rPr>
      <t>, worked, hoped, sometimes almost despaired and often sorrowed.</t>
    </r>
    <r>
      <rPr>
        <sz val="10"/>
        <color theme="5"/>
        <rFont val="Century Gothic"/>
      </rPr>
      <t xml:space="preserve"> I am </t>
    </r>
    <r>
      <rPr>
        <sz val="10"/>
        <color theme="2" tint="-0.499984740745262"/>
        <rFont val="Century Gothic"/>
      </rPr>
      <t xml:space="preserve">back again under much better conditions, with a ship, equipment, and means which are out of all comparison with those of the former expedition (...) By me </t>
    </r>
    <r>
      <rPr>
        <sz val="10"/>
        <color theme="5"/>
        <rFont val="Century Gothic"/>
      </rPr>
      <t xml:space="preserve">I have </t>
    </r>
    <r>
      <rPr>
        <sz val="10"/>
        <color theme="2" tint="-0.499984740745262"/>
        <rFont val="Century Gothic"/>
      </rPr>
      <t xml:space="preserve">again </t>
    </r>
    <r>
      <rPr>
        <sz val="10"/>
        <color theme="5"/>
        <rFont val="Century Gothic"/>
      </rPr>
      <t>Gourdon</t>
    </r>
    <r>
      <rPr>
        <sz val="10"/>
        <color theme="2" tint="-0.499984740745262"/>
        <rFont val="Century Gothic"/>
      </rPr>
      <t xml:space="preserve"> and</t>
    </r>
    <r>
      <rPr>
        <sz val="10"/>
        <color theme="5"/>
        <rFont val="Century Gothic"/>
      </rPr>
      <t xml:space="preserve"> eight men from the old crew</t>
    </r>
    <r>
      <rPr>
        <sz val="10"/>
        <color theme="2" tint="-0.499984740745262"/>
        <rFont val="Century Gothic"/>
      </rPr>
      <t>." (Charcot, 1911: 60)</t>
    </r>
  </si>
  <si>
    <r>
      <t>"</t>
    </r>
    <r>
      <rPr>
        <sz val="10"/>
        <color theme="5"/>
        <rFont val="Century Gothic"/>
      </rPr>
      <t>My eyes</t>
    </r>
    <r>
      <rPr>
        <sz val="10"/>
        <color theme="2" tint="-0.499984740745262"/>
        <rFont val="Century Gothic"/>
      </rPr>
      <t xml:space="preserve"> are struck by the same familiar objects and the same buildings, </t>
    </r>
    <r>
      <rPr>
        <sz val="10"/>
        <color theme="5"/>
        <rFont val="Century Gothic"/>
      </rPr>
      <t>my ears</t>
    </r>
    <r>
      <rPr>
        <sz val="10"/>
        <color theme="2" tint="-0.499984740745262"/>
        <rFont val="Century Gothic"/>
      </rPr>
      <t xml:space="preserve"> catch the same sounds from the rookeries of penguins and cormorants, which give forth the same powerful odour (…) There is no time, however, for reminiscences, and </t>
    </r>
    <r>
      <rPr>
        <sz val="10"/>
        <color theme="5"/>
        <rFont val="Century Gothic"/>
      </rPr>
      <t>I climb</t>
    </r>
    <r>
      <rPr>
        <sz val="10"/>
        <color theme="2" tint="-0.499984740745262"/>
        <rFont val="Century Gothic"/>
      </rPr>
      <t xml:space="preserve"> at once with </t>
    </r>
    <r>
      <rPr>
        <sz val="10"/>
        <color theme="5"/>
        <rFont val="Century Gothic"/>
      </rPr>
      <t>Gourdon</t>
    </r>
    <r>
      <rPr>
        <sz val="10"/>
        <color theme="2" tint="-0.499984740745262"/>
        <rFont val="Century Gothic"/>
      </rPr>
      <t xml:space="preserve"> up the height we called</t>
    </r>
    <r>
      <rPr>
        <sz val="10"/>
        <color theme="5"/>
        <rFont val="Century Gothic"/>
      </rPr>
      <t xml:space="preserve"> Jeanne</t>
    </r>
    <r>
      <rPr>
        <sz val="10"/>
        <color theme="2" tint="-0.499984740745262"/>
        <rFont val="Century Gothic"/>
      </rPr>
      <t xml:space="preserve"> to survey the neighbourhood and the offing." (Charcot, 1911: 61)</t>
    </r>
  </si>
  <si>
    <r>
      <t xml:space="preserve">"The big cairn on the 60-metre hill which overhangs our cove has suffered no damage. This imposing monument dominates </t>
    </r>
    <r>
      <rPr>
        <sz val="10"/>
        <color theme="5"/>
        <rFont val="Century Gothic"/>
      </rPr>
      <t>our old station</t>
    </r>
    <r>
      <rPr>
        <sz val="10"/>
        <color theme="2" tint="-0.499984740745262"/>
        <rFont val="Century Gothic"/>
      </rPr>
      <t>; the message-box and the leaden plate on which are engraved all the names of the members of the Francais Expedition are still attached to it." (Charcot, 1911: 62)</t>
    </r>
  </si>
  <si>
    <r>
      <t>"</t>
    </r>
    <r>
      <rPr>
        <sz val="10"/>
        <color theme="5"/>
        <rFont val="Century Gothic"/>
      </rPr>
      <t>I go</t>
    </r>
    <r>
      <rPr>
        <sz val="10"/>
        <color theme="2" tint="-0.499984740745262"/>
        <rFont val="Century Gothic"/>
      </rPr>
      <t xml:space="preserve"> with a </t>
    </r>
    <r>
      <rPr>
        <sz val="10"/>
        <color theme="5"/>
        <rFont val="Century Gothic"/>
      </rPr>
      <t>few men</t>
    </r>
    <r>
      <rPr>
        <sz val="10"/>
        <color theme="2" tint="-0.499984740745262"/>
        <rFont val="Century Gothic"/>
      </rPr>
      <t xml:space="preserve"> armed with spades and picks to try to dig out the interior of the portable house. The Christmas tree which </t>
    </r>
    <r>
      <rPr>
        <sz val="10"/>
        <color theme="5"/>
        <rFont val="Century Gothic"/>
      </rPr>
      <t xml:space="preserve">we left </t>
    </r>
    <r>
      <rPr>
        <sz val="10"/>
        <color theme="2" tint="-0.499984740745262"/>
        <rFont val="Century Gothic"/>
      </rPr>
      <t xml:space="preserve">there the day of </t>
    </r>
    <r>
      <rPr>
        <sz val="10"/>
        <color theme="5"/>
        <rFont val="Century Gothic"/>
      </rPr>
      <t>our departure</t>
    </r>
    <r>
      <rPr>
        <sz val="10"/>
        <color theme="2" tint="-0.499984740745262"/>
        <rFont val="Century Gothic"/>
      </rPr>
      <t xml:space="preserve"> comes out in pieces, but we find intact various objects, such as a bread-basket, tins of preserves, desiccated milk, etc." (Charcot, 1911: 63)</t>
    </r>
  </si>
  <si>
    <r>
      <t>"</t>
    </r>
    <r>
      <rPr>
        <sz val="10"/>
        <color theme="5"/>
        <rFont val="Century Gothic"/>
      </rPr>
      <t xml:space="preserve">I am </t>
    </r>
    <r>
      <rPr>
        <sz val="10"/>
        <color theme="2" tint="-0.499984740745262"/>
        <rFont val="Century Gothic"/>
      </rPr>
      <t xml:space="preserve">more anxious than I wish to appear, for injuries to our screw or our rudder, the only ones that I fear, would </t>
    </r>
    <r>
      <rPr>
        <sz val="10"/>
        <color theme="5"/>
        <rFont val="Century Gothic"/>
      </rPr>
      <t>make us prisoners</t>
    </r>
    <r>
      <rPr>
        <sz val="10"/>
        <color theme="2" tint="-0.499984740745262"/>
        <rFont val="Century Gothic"/>
      </rPr>
      <t xml:space="preserve"> here, and that would be stupid." (Charcot, 1911: 63)</t>
    </r>
  </si>
  <si>
    <r>
      <t xml:space="preserve">"Some of my </t>
    </r>
    <r>
      <rPr>
        <sz val="10"/>
        <color theme="5"/>
        <rFont val="Century Gothic"/>
      </rPr>
      <t>colleagues</t>
    </r>
    <r>
      <rPr>
        <sz val="10"/>
        <color theme="2" tint="-0.499984740745262"/>
        <rFont val="Century Gothic"/>
      </rPr>
      <t xml:space="preserve"> are losing nerve (…) Probably their anxiety to see the Expedition on the move makes it difficiult for </t>
    </r>
    <r>
      <rPr>
        <sz val="10"/>
        <color theme="5"/>
        <rFont val="Century Gothic"/>
      </rPr>
      <t>them</t>
    </r>
    <r>
      <rPr>
        <sz val="10"/>
        <color theme="2" tint="-0.499984740745262"/>
        <rFont val="Century Gothic"/>
      </rPr>
      <t xml:space="preserve"> to bow before a nine months' experience acquired in this locality. To make the time pass, </t>
    </r>
    <r>
      <rPr>
        <sz val="10"/>
        <color theme="5"/>
        <rFont val="Century Gothic"/>
      </rPr>
      <t>every one</t>
    </r>
    <r>
      <rPr>
        <sz val="10"/>
        <color theme="2" tint="-0.499984740745262"/>
        <rFont val="Century Gothic"/>
      </rPr>
      <t xml:space="preserve"> goes ashore to practise ski-ing, and </t>
    </r>
    <r>
      <rPr>
        <sz val="10"/>
        <color theme="5"/>
        <rFont val="Century Gothic"/>
      </rPr>
      <t>I am</t>
    </r>
    <r>
      <rPr>
        <sz val="10"/>
        <color theme="2" tint="-0.499984740745262"/>
        <rFont val="Century Gothic"/>
      </rPr>
      <t xml:space="preserve"> left on board alone to sort out the little parcels intended for us by </t>
    </r>
    <r>
      <rPr>
        <sz val="10"/>
        <color theme="5"/>
        <rFont val="Century Gothic"/>
      </rPr>
      <t>our families</t>
    </r>
    <r>
      <rPr>
        <sz val="10"/>
        <color theme="2" tint="-0.499984740745262"/>
        <rFont val="Century Gothic"/>
      </rPr>
      <t xml:space="preserve"> on the first day of the year." (Charcot, 1911: 64)</t>
    </r>
  </si>
  <si>
    <r>
      <t xml:space="preserve">"(…) their sounds in a deafening discord to welcome the New Year. </t>
    </r>
    <r>
      <rPr>
        <sz val="10"/>
        <color theme="5"/>
        <rFont val="Century Gothic"/>
      </rPr>
      <t>We eat, in accordance with the custom</t>
    </r>
    <r>
      <rPr>
        <sz val="10"/>
        <color theme="2" tint="-0.499984740745262"/>
        <rFont val="Century Gothic"/>
      </rPr>
      <t xml:space="preserve"> which makes this bring good luck, some fresh grapes which were presented to us for the occasion by </t>
    </r>
    <r>
      <rPr>
        <sz val="10"/>
        <color theme="5"/>
        <rFont val="Century Gothic"/>
      </rPr>
      <t xml:space="preserve">M. Blanchard </t>
    </r>
    <r>
      <rPr>
        <sz val="10"/>
        <color theme="2" tint="-0.499984740745262"/>
        <rFont val="Century Gothic"/>
      </rPr>
      <t>at Punta Arenas." (Charcot, 1911: 64)</t>
    </r>
  </si>
  <si>
    <r>
      <t>"</t>
    </r>
    <r>
      <rPr>
        <sz val="10"/>
        <color theme="5"/>
        <rFont val="Century Gothic"/>
      </rPr>
      <t>Chollet</t>
    </r>
    <r>
      <rPr>
        <sz val="10"/>
        <color theme="2" tint="-0.499984740745262"/>
        <rFont val="Century Gothic"/>
      </rPr>
      <t xml:space="preserve">, the old companion of all my travels, comes first, as at Port Lockroy in 1905, to shake my hand. Then </t>
    </r>
    <r>
      <rPr>
        <sz val="10"/>
        <color theme="5"/>
        <rFont val="Century Gothic"/>
      </rPr>
      <t>Libois</t>
    </r>
    <r>
      <rPr>
        <sz val="10"/>
        <color theme="2" tint="-0.499984740745262"/>
        <rFont val="Century Gothic"/>
      </rPr>
      <t xml:space="preserve">, the oldest on board, who has also served me long, brings me a very nice </t>
    </r>
    <r>
      <rPr>
        <sz val="10"/>
        <color theme="5"/>
        <rFont val="Century Gothic"/>
      </rPr>
      <t>letter signed by all the crew</t>
    </r>
    <r>
      <rPr>
        <sz val="10"/>
        <color theme="2" tint="-0.499984740745262"/>
        <rFont val="Century Gothic"/>
      </rPr>
      <t>. On their part the</t>
    </r>
    <r>
      <rPr>
        <sz val="10"/>
        <color theme="5"/>
        <rFont val="Century Gothic"/>
      </rPr>
      <t xml:space="preserve"> staff </t>
    </r>
    <r>
      <rPr>
        <sz val="10"/>
        <color theme="2" tint="-0.499984740745262"/>
        <rFont val="Century Gothic"/>
      </rPr>
      <t>came forward to shake the hands of our brave and devoted helpers. Then, both fore and aft, we wash down with the generous wines of France an abundant supper." (Charcot, 1911: 65)</t>
    </r>
  </si>
  <si>
    <r>
      <t>"</t>
    </r>
    <r>
      <rPr>
        <sz val="10"/>
        <color theme="5"/>
        <rFont val="Century Gothic"/>
      </rPr>
      <t>My first</t>
    </r>
    <r>
      <rPr>
        <sz val="10"/>
        <color theme="2" tint="-0.499984740745262"/>
        <rFont val="Century Gothic"/>
      </rPr>
      <t xml:space="preserve"> thought of the year has been of my own, of my brave and devoted</t>
    </r>
    <r>
      <rPr>
        <sz val="10"/>
        <color theme="5"/>
        <rFont val="Century Gothic"/>
      </rPr>
      <t xml:space="preserve"> wife</t>
    </r>
    <r>
      <rPr>
        <sz val="10"/>
        <color theme="2" tint="-0.499984740745262"/>
        <rFont val="Century Gothic"/>
      </rPr>
      <t xml:space="preserve">, who not merely allowed me to do my duty, but further encouraged and helped me to do it. </t>
    </r>
    <r>
      <rPr>
        <sz val="10"/>
        <color theme="5"/>
        <rFont val="Century Gothic"/>
      </rPr>
      <t>I told</t>
    </r>
    <r>
      <rPr>
        <sz val="10"/>
        <color theme="2" tint="-0.499984740745262"/>
        <rFont val="Century Gothic"/>
      </rPr>
      <t xml:space="preserve"> her once to soothe her, on an occasion when she was speaking sadly of anniversaries which we should spend apart, that all days are alike. It is not true, and I did not think so myself. Too many memories of family gatherings, some joyful, others saddened by the vanishing of a loved one, are stirred up by these dates for them to be otherwise than like steps on life's great stair, where on the mind halts to look back on the way already come, fearing, with the </t>
    </r>
    <r>
      <rPr>
        <sz val="10"/>
        <color theme="5"/>
        <rFont val="Century Gothic"/>
      </rPr>
      <t>dread of the unknown,</t>
    </r>
    <r>
      <rPr>
        <sz val="10"/>
        <color theme="2" tint="-0.499984740745262"/>
        <rFont val="Century Gothic"/>
      </rPr>
      <t xml:space="preserve"> to take the next step." (Charcot, 1911: 65)</t>
    </r>
  </si>
  <si>
    <r>
      <t>"</t>
    </r>
    <r>
      <rPr>
        <sz val="10"/>
        <color theme="5"/>
        <rFont val="Century Gothic"/>
      </rPr>
      <t>Amid the great solitude</t>
    </r>
    <r>
      <rPr>
        <sz val="10"/>
        <color theme="2" tint="-0.499984740745262"/>
        <rFont val="Century Gothic"/>
      </rPr>
      <t xml:space="preserve">, full of the howling of the wind and the sound of the crashing floes, I pray to God on this morning of the first day of the year to give me strength and ability to rise to the height of the task which I have undertaken, of </t>
    </r>
    <r>
      <rPr>
        <sz val="10"/>
        <color theme="5"/>
        <rFont val="Century Gothic"/>
      </rPr>
      <t>my own</t>
    </r>
    <r>
      <rPr>
        <sz val="10"/>
        <color theme="2" tint="-0.499984740745262"/>
        <rFont val="Century Gothic"/>
      </rPr>
      <t xml:space="preserve"> free will, with the sole object of being of some use to my </t>
    </r>
    <r>
      <rPr>
        <sz val="10"/>
        <color theme="5"/>
        <rFont val="Century Gothic"/>
      </rPr>
      <t>country</t>
    </r>
    <r>
      <rPr>
        <sz val="10"/>
        <color theme="2" tint="-0.499984740745262"/>
        <rFont val="Century Gothic"/>
      </rPr>
      <t>." (Charcot, 1911: 65)</t>
    </r>
  </si>
  <si>
    <r>
      <t xml:space="preserve">"Nevertheless, </t>
    </r>
    <r>
      <rPr>
        <sz val="10"/>
        <color theme="5"/>
        <rFont val="Century Gothic"/>
      </rPr>
      <t>I have</t>
    </r>
    <r>
      <rPr>
        <sz val="10"/>
        <color theme="2" tint="-0.499984740745262"/>
        <rFont val="Century Gothic"/>
      </rPr>
      <t xml:space="preserve"> all made ready for departure, and </t>
    </r>
    <r>
      <rPr>
        <sz val="10"/>
        <color theme="5"/>
        <rFont val="Century Gothic"/>
      </rPr>
      <t>I write</t>
    </r>
    <r>
      <rPr>
        <sz val="10"/>
        <color theme="2" tint="-0.499984740745262"/>
        <rFont val="Century Gothic"/>
      </rPr>
      <t xml:space="preserve"> out the messages to leave in the cairns in </t>
    </r>
    <r>
      <rPr>
        <sz val="10"/>
        <color theme="5"/>
        <rFont val="Century Gothic"/>
      </rPr>
      <t>French and in English</t>
    </r>
    <r>
      <rPr>
        <sz val="10"/>
        <color theme="2" tint="-0.499984740745262"/>
        <rFont val="Century Gothic"/>
      </rPr>
      <t xml:space="preserve">, a language known by all the </t>
    </r>
    <r>
      <rPr>
        <sz val="10"/>
        <color theme="5"/>
        <rFont val="Century Gothic"/>
      </rPr>
      <t>Norwegians</t>
    </r>
    <r>
      <rPr>
        <sz val="10"/>
        <color theme="2" tint="-0.499984740745262"/>
        <rFont val="Century Gothic"/>
      </rPr>
      <t>." (Charcot, 1911: 66)</t>
    </r>
  </si>
  <si>
    <r>
      <t>"</t>
    </r>
    <r>
      <rPr>
        <sz val="10"/>
        <color theme="5"/>
        <rFont val="Century Gothic"/>
      </rPr>
      <t>My companions</t>
    </r>
    <r>
      <rPr>
        <sz val="10"/>
        <color theme="2" tint="-0.499984740745262"/>
        <rFont val="Century Gothic"/>
      </rPr>
      <t xml:space="preserve"> get some snatches of sleep, but I cannot do the same, </t>
    </r>
    <r>
      <rPr>
        <sz val="10"/>
        <color theme="5"/>
        <rFont val="Century Gothic"/>
      </rPr>
      <t>my</t>
    </r>
    <r>
      <rPr>
        <sz val="10"/>
        <color theme="2" tint="-0.499984740745262"/>
        <rFont val="Century Gothic"/>
      </rPr>
      <t xml:space="preserve"> responsibility weighing on me too much. </t>
    </r>
    <r>
      <rPr>
        <sz val="10"/>
        <color theme="5"/>
        <rFont val="Century Gothic"/>
      </rPr>
      <t>I reproach</t>
    </r>
    <r>
      <rPr>
        <sz val="10"/>
        <color theme="2" tint="-0.499984740745262"/>
        <rFont val="Century Gothic"/>
      </rPr>
      <t xml:space="preserve"> myself with having dragged them into this adventure without taking more food and clothing, when I am usually so careful- I am anxious not only for them but also for the </t>
    </r>
    <r>
      <rPr>
        <i/>
        <sz val="10"/>
        <color theme="2" tint="-0.499984740745262"/>
        <rFont val="Century Gothic"/>
      </rPr>
      <t>Pourquoi-Pas?</t>
    </r>
    <r>
      <rPr>
        <sz val="10"/>
        <color theme="2" tint="-0.499984740745262"/>
        <rFont val="Century Gothic"/>
      </rPr>
      <t>" (Charcot, 1911: 73-74)</t>
    </r>
  </si>
  <si>
    <r>
      <t>"Under the tent on board</t>
    </r>
    <r>
      <rPr>
        <sz val="10"/>
        <color theme="5"/>
        <rFont val="Century Gothic"/>
      </rPr>
      <t xml:space="preserve"> we look</t>
    </r>
    <r>
      <rPr>
        <sz val="10"/>
        <color theme="2" tint="-0.499984740745262"/>
        <rFont val="Century Gothic"/>
      </rPr>
      <t xml:space="preserve"> like </t>
    </r>
    <r>
      <rPr>
        <sz val="10"/>
        <color theme="5"/>
        <rFont val="Century Gothic"/>
      </rPr>
      <t>smugglers</t>
    </r>
    <r>
      <rPr>
        <sz val="10"/>
        <color theme="2" tint="-0.499984740745262"/>
        <rFont val="Century Gothic"/>
      </rPr>
      <t xml:space="preserve"> preparing to carry out a raid. </t>
    </r>
    <r>
      <rPr>
        <sz val="10"/>
        <color theme="5"/>
        <rFont val="Century Gothic"/>
      </rPr>
      <t>We joke</t>
    </r>
    <r>
      <rPr>
        <sz val="10"/>
        <color theme="2" tint="-0.499984740745262"/>
        <rFont val="Century Gothic"/>
      </rPr>
      <t xml:space="preserve"> away, as we have done from the start, but our faces are worn and look serious whenever conversation drops." (Charcot, 1911: 76)</t>
    </r>
  </si>
  <si>
    <r>
      <t xml:space="preserve">"How fine she looks, our </t>
    </r>
    <r>
      <rPr>
        <i/>
        <sz val="10"/>
        <color theme="2" tint="-0.499984740745262"/>
        <rFont val="Century Gothic"/>
      </rPr>
      <t>Pourquoi-Pas?</t>
    </r>
    <r>
      <rPr>
        <sz val="10"/>
        <color theme="2" tint="-0.499984740745262"/>
        <rFont val="Century Gothic"/>
      </rPr>
      <t xml:space="preserve">, through the snow and fog, pitching in her struggle with the ice, which she breaks slowly but surely. We admire her with beating hearts. </t>
    </r>
    <r>
      <rPr>
        <sz val="10"/>
        <color theme="5"/>
        <rFont val="Century Gothic"/>
      </rPr>
      <t>We wave our flag</t>
    </r>
    <r>
      <rPr>
        <sz val="10"/>
        <color theme="2" tint="-0.499984740745262"/>
        <rFont val="Century Gothic"/>
      </rPr>
      <t xml:space="preserve"> on the end of a boat-hook, and the grand old national ensign rises majestically at the mast-head." (Charcot, 1911: 77)</t>
    </r>
  </si>
  <si>
    <r>
      <t>"</t>
    </r>
    <r>
      <rPr>
        <sz val="10"/>
        <color theme="5"/>
        <rFont val="Century Gothic"/>
      </rPr>
      <t>Staff and crew</t>
    </r>
    <r>
      <rPr>
        <sz val="10"/>
        <color theme="2" tint="-0.499984740745262"/>
        <rFont val="Century Gothic"/>
      </rPr>
      <t xml:space="preserve"> await us at the entryport in their dripping oilskins. In</t>
    </r>
    <r>
      <rPr>
        <sz val="10"/>
        <color theme="5"/>
        <rFont val="Century Gothic"/>
      </rPr>
      <t xml:space="preserve"> their faces we can read sincere emotion</t>
    </r>
    <r>
      <rPr>
        <sz val="10"/>
        <color theme="2" tint="-0.499984740745262"/>
        <rFont val="Century Gothic"/>
      </rPr>
      <t xml:space="preserve"> and joy at their success. I embrace our comrades and shake hands vigorously with all. At this moment my thoughts are not of myself nor of the load off my heart, but of them. What a reception we get! A good fire, dry clothes and especially dry socks spread out on our bunks, a good supper in readiness for </t>
    </r>
    <r>
      <rPr>
        <sz val="10"/>
        <color theme="5"/>
        <rFont val="Century Gothic"/>
      </rPr>
      <t>us,</t>
    </r>
    <r>
      <rPr>
        <sz val="10"/>
        <color theme="2" tint="-0.499984740745262"/>
        <rFont val="Century Gothic"/>
      </rPr>
      <t xml:space="preserve"> and (what pleases us best of all) smiling, happy faces around us." (Charcot, 1911: 77)</t>
    </r>
  </si>
  <si>
    <r>
      <t xml:space="preserve">"On their return, </t>
    </r>
    <r>
      <rPr>
        <sz val="10"/>
        <color theme="5"/>
        <rFont val="Century Gothic"/>
      </rPr>
      <t>Liouville, Gain and Senouque</t>
    </r>
    <r>
      <rPr>
        <sz val="10"/>
        <color theme="2" tint="-0.499984740745262"/>
        <rFont val="Century Gothic"/>
      </rPr>
      <t xml:space="preserve"> proposed to set out in their turn in the Norwegian boat " (Charcot, 1911: 78)</t>
    </r>
  </si>
  <si>
    <r>
      <t xml:space="preserve">"Need </t>
    </r>
    <r>
      <rPr>
        <sz val="10"/>
        <color theme="5"/>
        <rFont val="Century Gothic"/>
      </rPr>
      <t xml:space="preserve">I say </t>
    </r>
    <r>
      <rPr>
        <sz val="10"/>
        <color theme="2" tint="-0.499984740745262"/>
        <rFont val="Century Gothic"/>
      </rPr>
      <t xml:space="preserve">what terrible, almost despairing horns I go through? For the moment there is no danger to the </t>
    </r>
    <r>
      <rPr>
        <sz val="10"/>
        <color theme="5"/>
        <rFont val="Century Gothic"/>
      </rPr>
      <t>crew</t>
    </r>
    <r>
      <rPr>
        <sz val="10"/>
        <color theme="2" tint="-0.499984740745262"/>
        <rFont val="Century Gothic"/>
      </rPr>
      <t xml:space="preserve">, the sea is fortunately calm, and it happens that there are no icebergs near us (…) Some of us could even try to take a boat to Deception and seek aid from </t>
    </r>
    <r>
      <rPr>
        <sz val="10"/>
        <color theme="5"/>
        <rFont val="Century Gothic"/>
      </rPr>
      <t>the whalers</t>
    </r>
    <r>
      <rPr>
        <sz val="10"/>
        <color theme="2" tint="-0.499984740745262"/>
        <rFont val="Century Gothic"/>
      </rPr>
      <t>. But the Expedition would be at an end when barely commenced." (Charcot, 1911: 79)</t>
    </r>
  </si>
  <si>
    <r>
      <t xml:space="preserve">"It is not only </t>
    </r>
    <r>
      <rPr>
        <sz val="10"/>
        <color theme="5"/>
        <rFont val="Century Gothic"/>
      </rPr>
      <t>my honour</t>
    </r>
    <r>
      <rPr>
        <sz val="10"/>
        <color theme="2" tint="-0.499984740745262"/>
        <rFont val="Century Gothic"/>
      </rPr>
      <t xml:space="preserve"> which is at stake, it is </t>
    </r>
    <r>
      <rPr>
        <sz val="10"/>
        <color theme="5"/>
        <rFont val="Century Gothic"/>
      </rPr>
      <t>my country</t>
    </r>
    <r>
      <rPr>
        <sz val="10"/>
        <color theme="2" tint="-0.499984740745262"/>
        <rFont val="Century Gothic"/>
      </rPr>
      <t>'s." (Charcot, 1911: 79)</t>
    </r>
  </si>
  <si>
    <r>
      <t>"</t>
    </r>
    <r>
      <rPr>
        <sz val="10"/>
        <color theme="5"/>
        <rFont val="Century Gothic"/>
      </rPr>
      <t>I personally</t>
    </r>
    <r>
      <rPr>
        <sz val="10"/>
        <color theme="2" tint="-0.499984740745262"/>
        <rFont val="Century Gothic"/>
      </rPr>
      <t xml:space="preserve"> cannot afford to forget that </t>
    </r>
    <r>
      <rPr>
        <sz val="10"/>
        <color theme="5"/>
        <rFont val="Century Gothic"/>
      </rPr>
      <t xml:space="preserve">we are </t>
    </r>
    <r>
      <rPr>
        <sz val="10"/>
        <color theme="2" tint="-0.499984740745262"/>
        <rFont val="Century Gothic"/>
      </rPr>
      <t xml:space="preserve">damaged forward -and badly, to judge by the amount of wood torn off by the
shocks and jars given to the ship- and </t>
    </r>
    <r>
      <rPr>
        <sz val="10"/>
        <color theme="5"/>
        <rFont val="Century Gothic"/>
      </rPr>
      <t>others</t>
    </r>
    <r>
      <rPr>
        <sz val="10"/>
        <color theme="2" tint="-0.499984740745262"/>
        <rFont val="Century Gothic"/>
      </rPr>
      <t xml:space="preserve"> probably think about it in silence, we shall all act as if we knew nothing." (Charcot, 1911: 80)</t>
    </r>
  </si>
  <si>
    <r>
      <t xml:space="preserve">"It seems to me only just to give this bay, whose entrance we have definitely marked on the map, the name of </t>
    </r>
    <r>
      <rPr>
        <sz val="10"/>
        <color theme="5"/>
        <rFont val="Century Gothic"/>
      </rPr>
      <t>Pendleton</t>
    </r>
    <r>
      <rPr>
        <sz val="10"/>
        <color theme="2" tint="-0.499984740745262"/>
        <rFont val="Century Gothic"/>
      </rPr>
      <t xml:space="preserve">, which will at all events recall a </t>
    </r>
    <r>
      <rPr>
        <sz val="10"/>
        <color theme="5"/>
        <rFont val="Century Gothic"/>
      </rPr>
      <t>brave American captain</t>
    </r>
    <r>
      <rPr>
        <sz val="10"/>
        <color theme="2" tint="-0.499984740745262"/>
        <rFont val="Century Gothic"/>
      </rPr>
      <t xml:space="preserve"> who visited these regions and deserves to have his name commemorated here." (Charcot, 1911: 85)</t>
    </r>
  </si>
  <si>
    <r>
      <t>"</t>
    </r>
    <r>
      <rPr>
        <sz val="10"/>
        <color theme="5"/>
        <rFont val="Century Gothic"/>
      </rPr>
      <t>I call</t>
    </r>
    <r>
      <rPr>
        <sz val="10"/>
        <color theme="2" tint="-0.499984740745262"/>
        <rFont val="Century Gothic"/>
      </rPr>
      <t xml:space="preserve"> the gulf </t>
    </r>
    <r>
      <rPr>
        <sz val="10"/>
        <color theme="5"/>
        <rFont val="Century Gothic"/>
      </rPr>
      <t>Marguerite</t>
    </r>
    <r>
      <rPr>
        <sz val="10"/>
        <color theme="2" tint="-0.499984740745262"/>
        <rFont val="Century Gothic"/>
      </rPr>
      <t>, after my wife, and the island,</t>
    </r>
    <r>
      <rPr>
        <sz val="10"/>
        <color theme="5"/>
        <rFont val="Century Gothic"/>
      </rPr>
      <t xml:space="preserve"> Jenny, after Mme. Bongrain</t>
    </r>
    <r>
      <rPr>
        <sz val="10"/>
        <color theme="2" tint="-0.499984740745262"/>
        <rFont val="Century Gothic"/>
      </rPr>
      <t>." (Charcot, 1911: 100)</t>
    </r>
  </si>
  <si>
    <r>
      <t xml:space="preserve">"The view is magnificent, and allows </t>
    </r>
    <r>
      <rPr>
        <sz val="10"/>
        <color theme="5"/>
        <rFont val="Century Gothic"/>
      </rPr>
      <t xml:space="preserve">us </t>
    </r>
    <r>
      <rPr>
        <sz val="10"/>
        <color theme="2" tint="-0.499984740745262"/>
        <rFont val="Century Gothic"/>
      </rPr>
      <t xml:space="preserve">to see in detail these lands virgin as yet from all </t>
    </r>
    <r>
      <rPr>
        <sz val="10"/>
        <color theme="5"/>
        <rFont val="Century Gothic"/>
      </rPr>
      <t>human gaze</t>
    </r>
    <r>
      <rPr>
        <sz val="10"/>
        <color theme="2" tint="-0.499984740745262"/>
        <rFont val="Century Gothic"/>
      </rPr>
      <t>." (Charcot, 1911: 102)</t>
    </r>
  </si>
  <si>
    <r>
      <t xml:space="preserve">"(…) but the continuation of </t>
    </r>
    <r>
      <rPr>
        <sz val="10"/>
        <color theme="5"/>
        <rFont val="Century Gothic"/>
      </rPr>
      <t>Loubet Land</t>
    </r>
    <r>
      <rPr>
        <sz val="10"/>
        <color theme="2" tint="-0.499984740745262"/>
        <rFont val="Century Gothic"/>
      </rPr>
      <t xml:space="preserve">, to which we give the name of the </t>
    </r>
    <r>
      <rPr>
        <sz val="10"/>
        <color theme="5"/>
        <rFont val="Century Gothic"/>
      </rPr>
      <t xml:space="preserve">President </t>
    </r>
    <r>
      <rPr>
        <sz val="10"/>
        <color theme="2" tint="-0.499984740745262"/>
        <rFont val="Century Gothic"/>
      </rPr>
      <t xml:space="preserve">of today, </t>
    </r>
    <r>
      <rPr>
        <sz val="10"/>
        <color theme="5"/>
        <rFont val="Century Gothic"/>
      </rPr>
      <t>M. Failures</t>
    </r>
    <r>
      <rPr>
        <sz val="10"/>
        <color theme="2" tint="-0.499984740745262"/>
        <rFont val="Century Gothic"/>
      </rPr>
      <t>, is magnificently lit up." (Charcot, 1911: 103)</t>
    </r>
  </si>
  <si>
    <r>
      <t xml:space="preserve">"We have to push or drag off the big ones, break up the little ones, and manoeuvre every minute. There is not a moment's rest for the </t>
    </r>
    <r>
      <rPr>
        <sz val="10"/>
        <color theme="5"/>
        <rFont val="Century Gothic"/>
      </rPr>
      <t>helmsman or the engineers</t>
    </r>
    <r>
      <rPr>
        <sz val="10"/>
        <color theme="2" tint="-0.499984740745262"/>
        <rFont val="Century Gothic"/>
      </rPr>
      <t>." (Charcot, 1911: 105)</t>
    </r>
  </si>
  <si>
    <r>
      <t>"</t>
    </r>
    <r>
      <rPr>
        <sz val="10"/>
        <color theme="5"/>
        <rFont val="Century Gothic"/>
      </rPr>
      <t>Bellingshausen</t>
    </r>
    <r>
      <rPr>
        <sz val="10"/>
        <color theme="2" tint="-0.499984740745262"/>
        <rFont val="Century Gothic"/>
      </rPr>
      <t>, coming from the east on January 21, 1821, discovered Peter I Island and coasting along the pack ice saw at a distance of about 40 miles, surrounded by 'impassable' ice, a great land stretching far toward the south-west, to which he gave the name of Alexander I and of which he published an excellent coast-view.</t>
    </r>
    <r>
      <rPr>
        <sz val="10"/>
        <color theme="5"/>
        <rFont val="Century Gothic"/>
      </rPr>
      <t xml:space="preserve"> He was</t>
    </r>
    <r>
      <rPr>
        <sz val="10"/>
        <color theme="2" tint="-0.499984740745262"/>
        <rFont val="Century Gothic"/>
      </rPr>
      <t xml:space="preserve"> then obliged by the ice to turn north-west." (Charcot, 1911: 107)</t>
    </r>
  </si>
  <si>
    <r>
      <t xml:space="preserve">"When later, thanks to </t>
    </r>
    <r>
      <rPr>
        <sz val="10"/>
        <color theme="5"/>
        <rFont val="Century Gothic"/>
      </rPr>
      <t>Biscoe,</t>
    </r>
    <r>
      <rPr>
        <sz val="10"/>
        <color theme="2" tint="-0.499984740745262"/>
        <rFont val="Century Gothic"/>
      </rPr>
      <t xml:space="preserve"> Graham Land could be vaguely outlined as far as Adelaide Island, the </t>
    </r>
    <r>
      <rPr>
        <sz val="10"/>
        <color theme="5"/>
        <rFont val="Century Gothic"/>
      </rPr>
      <t>geographers</t>
    </r>
    <r>
      <rPr>
        <sz val="10"/>
        <color theme="2" tint="-0.499984740745262"/>
        <rFont val="Century Gothic"/>
      </rPr>
      <t xml:space="preserve"> considered it one of the important Antarctic problems to ascertain whether the land discovered by </t>
    </r>
    <r>
      <rPr>
        <sz val="10"/>
        <color theme="5"/>
        <rFont val="Century Gothic"/>
      </rPr>
      <t xml:space="preserve">Bellingshausen </t>
    </r>
    <r>
      <rPr>
        <sz val="10"/>
        <color theme="2" tint="-0.499984740745262"/>
        <rFont val="Century Gothic"/>
      </rPr>
      <t xml:space="preserve">was or was not a prolongation of this Graham Land. The three glimpses of Alexander I Land from Bellingshausen's time to that of the </t>
    </r>
    <r>
      <rPr>
        <i/>
        <sz val="10"/>
        <color theme="2" tint="-0.499984740745262"/>
        <rFont val="Century Gothic"/>
      </rPr>
      <t>Pourquoi-Pas?</t>
    </r>
    <r>
      <rPr>
        <sz val="10"/>
        <color theme="2" tint="-0.499984740745262"/>
        <rFont val="Century Gothic"/>
      </rPr>
      <t xml:space="preserve"> Expedition added no information to supplement the </t>
    </r>
    <r>
      <rPr>
        <sz val="10"/>
        <color theme="5"/>
        <rFont val="Century Gothic"/>
      </rPr>
      <t>Russian navigator</t>
    </r>
    <r>
      <rPr>
        <sz val="10"/>
        <color theme="2" tint="-0.499984740745262"/>
        <rFont val="Century Gothic"/>
      </rPr>
      <t>'s description, which still remained much the most complete." (Charcot, 1911: 108)</t>
    </r>
  </si>
  <si>
    <r>
      <t xml:space="preserve">"The </t>
    </r>
    <r>
      <rPr>
        <sz val="10"/>
        <color theme="5"/>
        <rFont val="Century Gothic"/>
      </rPr>
      <t>Norwegian sealing captain Evensen</t>
    </r>
    <r>
      <rPr>
        <sz val="10"/>
        <color theme="2" tint="-0.499984740745262"/>
        <rFont val="Century Gothic"/>
      </rPr>
      <t>, on November 20, 1893, reached latitude 69° 10' S. by longitude 76° 12' west of Greenwich (…) Unfortunately, though the estimable and kindly Evensen is a daring and skilful captain, geographical questions seem to interest him very little, for he gave no details of his voyage, and when</t>
    </r>
    <r>
      <rPr>
        <sz val="10"/>
        <color theme="5"/>
        <rFont val="Century Gothic"/>
      </rPr>
      <t xml:space="preserve"> I went </t>
    </r>
    <r>
      <rPr>
        <sz val="10"/>
        <color theme="2" tint="-0.499984740745262"/>
        <rFont val="Century Gothic"/>
      </rPr>
      <t>to see him at Sandefjord all that I could get out of him about Alexander I Land was: 'Very high and fine mountains, plenty of icebergs'" (Charcot, 1911: 108)</t>
    </r>
  </si>
  <si>
    <r>
      <t xml:space="preserve">"On February 16, 1898, the </t>
    </r>
    <r>
      <rPr>
        <sz val="10"/>
        <color theme="5"/>
        <rFont val="Century Gothic"/>
      </rPr>
      <t>Belgica Expedition</t>
    </r>
    <r>
      <rPr>
        <sz val="10"/>
        <color theme="2" tint="-0.499984740745262"/>
        <rFont val="Century Gothic"/>
      </rPr>
      <t xml:space="preserve"> (apparently unaware of </t>
    </r>
    <r>
      <rPr>
        <sz val="10"/>
        <color theme="5"/>
        <rFont val="Century Gothic"/>
      </rPr>
      <t>Evensen's</t>
    </r>
    <r>
      <rPr>
        <sz val="10"/>
        <color theme="2" tint="-0.499984740745262"/>
        <rFont val="Century Gothic"/>
      </rPr>
      <t xml:space="preserve"> voyage) saw Alexander I Land for a few hours, but the various members are not agreed in their accounts. </t>
    </r>
    <r>
      <rPr>
        <sz val="10"/>
        <color theme="5"/>
        <rFont val="Century Gothic"/>
      </rPr>
      <t>De Gerlache</t>
    </r>
    <r>
      <rPr>
        <sz val="10"/>
        <color theme="2" tint="-0.499984740745262"/>
        <rFont val="Century Gothic"/>
      </rPr>
      <t xml:space="preserve"> contents himself with writing that on February 16 at 4 o'clock this land ' looked superb with its mighty glaciers scarcely divided from one another by a few darker peaks, standing out yellowish-white against the deep blue of the sky.' </t>
    </r>
    <r>
      <rPr>
        <sz val="10"/>
        <color theme="5"/>
        <rFont val="Century Gothic"/>
      </rPr>
      <t>Lecointe</t>
    </r>
    <r>
      <rPr>
        <sz val="10"/>
        <color theme="2" tint="-0.499984740745262"/>
        <rFont val="Century Gothic"/>
      </rPr>
      <t xml:space="preserve"> says: 'We only sight Alexander I Land at a great distance, without being able to form even an approximate idea of what the distance is 'however, from publishing a view of the coast of this land and a map, in which are clearly traced the contours of the coasts, mountains, and valleys." (Charcot, 1911: 108)</t>
    </r>
  </si>
  <si>
    <r>
      <t xml:space="preserve">"The </t>
    </r>
    <r>
      <rPr>
        <sz val="10"/>
        <color theme="5"/>
        <rFont val="Century Gothic"/>
      </rPr>
      <t>Belgica's doctor, F. A. Cook,</t>
    </r>
    <r>
      <rPr>
        <sz val="10"/>
        <color theme="2" tint="-0.499984740745262"/>
        <rFont val="Century Gothic"/>
      </rPr>
      <t xml:space="preserve"> for his part, does not hesitate to give, with a lavish display of figures and measurements, a detailed description (totally different from Lecointe's) of what he called the 'Alexander Islands'. But herein </t>
    </r>
    <r>
      <rPr>
        <sz val="10"/>
        <color theme="5"/>
        <rFont val="Century Gothic"/>
      </rPr>
      <t xml:space="preserve">he is </t>
    </r>
    <r>
      <rPr>
        <sz val="10"/>
        <color theme="2" tint="-0.499984740745262"/>
        <rFont val="Century Gothic"/>
      </rPr>
      <t xml:space="preserve">tripped up by </t>
    </r>
    <r>
      <rPr>
        <sz val="10"/>
        <color theme="5"/>
        <rFont val="Century Gothic"/>
      </rPr>
      <t>his comrade Arctowski,</t>
    </r>
    <r>
      <rPr>
        <sz val="10"/>
        <color theme="2" tint="-0.499984740745262"/>
        <rFont val="Century Gothic"/>
      </rPr>
      <t xml:space="preserve"> who gives a fourth varying description while confessing that'</t>
    </r>
    <r>
      <rPr>
        <sz val="10"/>
        <color theme="5"/>
        <rFont val="Century Gothic"/>
      </rPr>
      <t xml:space="preserve"> we took</t>
    </r>
    <r>
      <rPr>
        <sz val="10"/>
        <color theme="2" tint="-0.499984740745262"/>
        <rFont val="Century Gothic"/>
      </rPr>
      <t xml:space="preserve"> no measurement and have little to add to Bellingshausen's description. Congratulations are due to this savant for having been the only one to give information of any value, refusing to stray outside the bounds of honest observation." (Charcot, 1911: 109)</t>
    </r>
  </si>
  <si>
    <r>
      <t>"</t>
    </r>
    <r>
      <rPr>
        <sz val="10"/>
        <color theme="5"/>
        <rFont val="Century Gothic"/>
      </rPr>
      <t>We promised</t>
    </r>
    <r>
      <rPr>
        <sz val="10"/>
        <color theme="2" tint="-0.499984740745262"/>
        <rFont val="Century Gothic"/>
      </rPr>
      <t xml:space="preserve"> ourselves </t>
    </r>
    <r>
      <rPr>
        <sz val="10"/>
        <color theme="5"/>
        <rFont val="Century Gothic"/>
      </rPr>
      <t xml:space="preserve">we would </t>
    </r>
    <r>
      <rPr>
        <sz val="10"/>
        <color theme="2" tint="-0.499984740745262"/>
        <rFont val="Century Gothic"/>
      </rPr>
      <t xml:space="preserve">not rest there, and we have kept </t>
    </r>
    <r>
      <rPr>
        <sz val="10"/>
        <color theme="5"/>
        <rFont val="Century Gothic"/>
      </rPr>
      <t>our word</t>
    </r>
    <r>
      <rPr>
        <sz val="10"/>
        <color theme="2" tint="-0.499984740745262"/>
        <rFont val="Century Gothic"/>
      </rPr>
      <t xml:space="preserve">; for three years later </t>
    </r>
    <r>
      <rPr>
        <sz val="10"/>
        <color theme="5"/>
        <rFont val="Century Gothic"/>
      </rPr>
      <t>we have</t>
    </r>
    <r>
      <rPr>
        <sz val="10"/>
        <color theme="2" tint="-0.499984740745262"/>
        <rFont val="Century Gothic"/>
      </rPr>
      <t xml:space="preserve"> reached a point which no one succeeded in attaining before, after crossing ice always described by the same epithet' impassable.'" (Charcot, 1911: 109)</t>
    </r>
  </si>
  <si>
    <r>
      <t xml:space="preserve">"This discovery worries </t>
    </r>
    <r>
      <rPr>
        <sz val="10"/>
        <color theme="5"/>
        <rFont val="Century Gothic"/>
      </rPr>
      <t>me</t>
    </r>
    <r>
      <rPr>
        <sz val="10"/>
        <color theme="2" tint="-0.499984740745262"/>
        <rFont val="Century Gothic"/>
      </rPr>
      <t xml:space="preserve"> much, but </t>
    </r>
    <r>
      <rPr>
        <sz val="10"/>
        <color theme="5"/>
        <rFont val="Century Gothic"/>
      </rPr>
      <t>I do not</t>
    </r>
    <r>
      <rPr>
        <sz val="10"/>
        <color theme="2" tint="-0.499984740745262"/>
        <rFont val="Century Gothic"/>
      </rPr>
      <t xml:space="preserve"> wish to abandon hope before searching and sounding a fresh all round the ship." (Charcot, 1911: 110)</t>
    </r>
  </si>
  <si>
    <r>
      <t xml:space="preserve">"At 11 p.m. </t>
    </r>
    <r>
      <rPr>
        <sz val="10"/>
        <color theme="5"/>
        <rFont val="Century Gothic"/>
      </rPr>
      <t xml:space="preserve">I am distracted </t>
    </r>
    <r>
      <rPr>
        <sz val="10"/>
        <color theme="2" tint="-0.499984740745262"/>
        <rFont val="Century Gothic"/>
      </rPr>
      <t>from my sombre reflections by an occurrence which convinces me of the danger of our present situation." (Charcot, 1911: 114)</t>
    </r>
  </si>
  <si>
    <r>
      <t xml:space="preserve">"These reflections worries </t>
    </r>
    <r>
      <rPr>
        <sz val="10"/>
        <color theme="5"/>
        <rFont val="Century Gothic"/>
      </rPr>
      <t>me</t>
    </r>
    <r>
      <rPr>
        <sz val="10"/>
        <color theme="2" tint="-0.499984740745262"/>
        <rFont val="Century Gothic"/>
      </rPr>
      <t xml:space="preserve">, for I am thinking of nothing but </t>
    </r>
    <r>
      <rPr>
        <sz val="10"/>
        <color theme="5"/>
        <rFont val="Century Gothic"/>
      </rPr>
      <t>our</t>
    </r>
    <r>
      <rPr>
        <sz val="10"/>
        <color theme="2" tint="-0.499984740745262"/>
        <rFont val="Century Gothic"/>
      </rPr>
      <t xml:space="preserve"> winter quarters." (Charcot, 1911: 116)</t>
    </r>
  </si>
  <si>
    <r>
      <t xml:space="preserve">"We soon recognize what </t>
    </r>
    <r>
      <rPr>
        <sz val="10"/>
        <color theme="5"/>
        <rFont val="Century Gothic"/>
      </rPr>
      <t>Bellingshausen</t>
    </r>
    <r>
      <rPr>
        <sz val="10"/>
        <color theme="2" tint="-0.499984740745262"/>
        <rFont val="Century Gothic"/>
      </rPr>
      <t xml:space="preserve"> drew with such care; but he must still have been further away than he imagined. Of Lecointe's plan, although he drew it so boldly, we can recognize nothing, in spite of the best of wills. But </t>
    </r>
    <r>
      <rPr>
        <sz val="10"/>
        <color theme="5"/>
        <rFont val="Century Gothic"/>
      </rPr>
      <t>Arctowski's</t>
    </r>
    <r>
      <rPr>
        <sz val="10"/>
        <color theme="2" tint="-0.499984740745262"/>
        <rFont val="Century Gothic"/>
      </rPr>
      <t xml:space="preserve"> description at ones for this." (Charcot, 1911: 119)</t>
    </r>
  </si>
  <si>
    <r>
      <t xml:space="preserve">"(…) having wished to celebrate the anniversary of </t>
    </r>
    <r>
      <rPr>
        <sz val="10"/>
        <color theme="5"/>
        <rFont val="Century Gothic"/>
      </rPr>
      <t>my wedding</t>
    </r>
    <r>
      <rPr>
        <sz val="10"/>
        <color theme="2" tint="-0.499984740745262"/>
        <rFont val="Century Gothic"/>
      </rPr>
      <t xml:space="preserve">. They have made a mistake of two days, but I do not undeceive the </t>
    </r>
    <r>
      <rPr>
        <sz val="10"/>
        <color theme="5"/>
        <rFont val="Century Gothic"/>
      </rPr>
      <t>good fellows</t>
    </r>
    <r>
      <rPr>
        <sz val="10"/>
        <color theme="2" tint="-0.499984740745262"/>
        <rFont val="Century Gothic"/>
      </rPr>
      <t>, for I am touched by this spontaneous attention on their part. (Charcot, 1911: 123)</t>
    </r>
  </si>
  <si>
    <r>
      <t>"</t>
    </r>
    <r>
      <rPr>
        <sz val="10"/>
        <color theme="5"/>
        <rFont val="Century Gothic"/>
      </rPr>
      <t>Our situation</t>
    </r>
    <r>
      <rPr>
        <sz val="10"/>
        <color theme="2" tint="-0.499984740745262"/>
        <rFont val="Century Gothic"/>
      </rPr>
      <t xml:space="preserve"> here </t>
    </r>
    <r>
      <rPr>
        <sz val="10"/>
        <color theme="5"/>
        <rFont val="Century Gothic"/>
      </rPr>
      <t>worries me</t>
    </r>
    <r>
      <rPr>
        <sz val="10"/>
        <color theme="2" tint="-0.499984740745262"/>
        <rFont val="Century Gothic"/>
      </rPr>
      <t xml:space="preserve"> extremely, and, although I have no exaggerated fears for the safety of the ship as long as we have our tires up and continual daylight, I think it necessary to take all precautions for a possible rapid abandonment of her." (Charcot, 1911: 127)</t>
    </r>
  </si>
  <si>
    <r>
      <t>"</t>
    </r>
    <r>
      <rPr>
        <sz val="10"/>
        <color theme="5"/>
        <rFont val="Century Gothic"/>
      </rPr>
      <t>Bongrain</t>
    </r>
    <r>
      <rPr>
        <sz val="10"/>
        <color theme="2" tint="-0.499984740745262"/>
        <rFont val="Century Gothic"/>
      </rPr>
      <t xml:space="preserve"> came to me this evening to communicate to me his anxiety about the situation we were in, and to ask me if I did not think </t>
    </r>
    <r>
      <rPr>
        <sz val="10"/>
        <color theme="5"/>
        <rFont val="Century Gothic"/>
      </rPr>
      <t xml:space="preserve">we </t>
    </r>
    <r>
      <rPr>
        <sz val="10"/>
        <color theme="2" tint="-0.499984740745262"/>
        <rFont val="Century Gothic"/>
      </rPr>
      <t xml:space="preserve">ought to be off quickly. I answered him that, </t>
    </r>
    <r>
      <rPr>
        <i/>
        <sz val="10"/>
        <color theme="2" tint="-0.499984740745262"/>
        <rFont val="Century Gothic"/>
      </rPr>
      <t>alas!</t>
    </r>
    <r>
      <rPr>
        <sz val="10"/>
        <color theme="5"/>
        <rFont val="Century Gothic"/>
      </rPr>
      <t xml:space="preserve"> I only too </t>
    </r>
    <r>
      <rPr>
        <sz val="10"/>
        <color theme="2" tint="-0.499984740745262"/>
        <rFont val="Century Gothic"/>
      </rPr>
      <t>fully shared his apprehensions, but that I wished to hold on here as long as possible, so that the ice might perhaps unblock for us a place on the coast where we could find shelter." (Charcot, 1911: 127)</t>
    </r>
  </si>
  <si>
    <r>
      <rPr>
        <sz val="10"/>
        <color theme="5"/>
        <rFont val="Century Gothic"/>
      </rPr>
      <t xml:space="preserve">"The crew </t>
    </r>
    <r>
      <rPr>
        <sz val="10"/>
        <color theme="2" tint="-0.499984740745262"/>
        <rFont val="Century Gothic"/>
      </rPr>
      <t xml:space="preserve">now ask me to moor the berg itself with ice-anchors to prevent it coming back, and although this device may be puerile with such a mass </t>
    </r>
    <r>
      <rPr>
        <sz val="10"/>
        <color theme="5"/>
        <rFont val="Century Gothic"/>
      </rPr>
      <t>I let them</t>
    </r>
    <r>
      <rPr>
        <sz val="10"/>
        <color theme="2" tint="-0.499984740745262"/>
        <rFont val="Century Gothic"/>
      </rPr>
      <t xml:space="preserve"> adopt it, in order to encourage their inventive zeal. Shortly after the </t>
    </r>
    <r>
      <rPr>
        <sz val="10"/>
        <color theme="5"/>
        <rFont val="Century Gothic"/>
      </rPr>
      <t>monster</t>
    </r>
    <r>
      <rPr>
        <sz val="10"/>
        <color theme="2" tint="-0.499984740745262"/>
        <rFont val="Century Gothic"/>
      </rPr>
      <t xml:space="preserve"> capsized and broke up, covering a vast area with iceblocks in the course of a few moments. This was the end of its career, after </t>
    </r>
    <r>
      <rPr>
        <sz val="10"/>
        <color theme="5"/>
        <rFont val="Century Gothic"/>
      </rPr>
      <t>warning us</t>
    </r>
    <r>
      <rPr>
        <sz val="10"/>
        <color theme="2" tint="-0.499984740745262"/>
        <rFont val="Century Gothic"/>
      </rPr>
      <t xml:space="preserve"> of the danger of our position." (Charcot, 1911: 130)</t>
    </r>
  </si>
  <si>
    <r>
      <t>"</t>
    </r>
    <r>
      <rPr>
        <sz val="10"/>
        <color theme="5"/>
        <rFont val="Century Gothic"/>
      </rPr>
      <t xml:space="preserve">I believe </t>
    </r>
    <r>
      <rPr>
        <sz val="10"/>
        <color theme="2" tint="-0.499984740745262"/>
        <rFont val="Century Gothic"/>
      </rPr>
      <t xml:space="preserve">that every serious </t>
    </r>
    <r>
      <rPr>
        <sz val="10"/>
        <color theme="5"/>
        <rFont val="Century Gothic"/>
      </rPr>
      <t xml:space="preserve">explorer </t>
    </r>
    <r>
      <rPr>
        <sz val="10"/>
        <color theme="2" tint="-0.499984740745262"/>
        <rFont val="Century Gothic"/>
      </rPr>
      <t xml:space="preserve">would decide with me that, under our present conditions, </t>
    </r>
    <r>
      <rPr>
        <sz val="10"/>
        <color theme="5"/>
        <rFont val="Century Gothic"/>
      </rPr>
      <t>my duty</t>
    </r>
    <r>
      <rPr>
        <sz val="10"/>
        <color theme="2" tint="-0.499984740745262"/>
        <rFont val="Century Gothic"/>
      </rPr>
      <t xml:space="preserve"> is not to risk an adventure with the majority of chances in favour of the loss of the ship and, in any case, of our having to winter in such a situation that we should lose all the profit of our labours." (Charcot, 1911: 131)</t>
    </r>
  </si>
  <si>
    <r>
      <t xml:space="preserve">"It was with anguish of heart that I made up my mind; but really I did not think I had the right to cause the Expedition to run such big risks any longer. I thought it best, however, to call together </t>
    </r>
    <r>
      <rPr>
        <sz val="10"/>
        <color theme="5"/>
        <rFont val="Century Gothic"/>
      </rPr>
      <t>my companions on the staff,</t>
    </r>
    <r>
      <rPr>
        <sz val="10"/>
        <color theme="2" tint="-0.499984740745262"/>
        <rFont val="Century Gothic"/>
      </rPr>
      <t xml:space="preserve"> and, explaining the position to them, I asked their advice. </t>
    </r>
    <r>
      <rPr>
        <sz val="10"/>
        <color theme="5"/>
        <rFont val="Century Gothic"/>
      </rPr>
      <t>They answered</t>
    </r>
    <r>
      <rPr>
        <sz val="10"/>
        <color theme="2" tint="-0.499984740745262"/>
        <rFont val="Century Gothic"/>
      </rPr>
      <t xml:space="preserve"> that we must start as soon as possible to look for winter quarters in Matha Bay and, if we cannot find them there, return to Port Circumcision." (Charcot, 1911: 132)</t>
    </r>
  </si>
  <si>
    <r>
      <t xml:space="preserve">"So Adelaide Land is really an island, though the strait which separates it from the land </t>
    </r>
    <r>
      <rPr>
        <sz val="10"/>
        <color theme="5"/>
        <rFont val="Century Gothic"/>
      </rPr>
      <t xml:space="preserve">we named after President Loubet </t>
    </r>
    <r>
      <rPr>
        <sz val="10"/>
        <color theme="2" tint="-0.499984740745262"/>
        <rFont val="Century Gothic"/>
      </rPr>
      <t>is always very narrow and grows smaller as it goes on." (Charcot, 1911: 136)</t>
    </r>
  </si>
  <si>
    <r>
      <t>"</t>
    </r>
    <r>
      <rPr>
        <sz val="10"/>
        <color theme="5"/>
        <rFont val="Century Gothic"/>
      </rPr>
      <t>Biscoe</t>
    </r>
    <r>
      <rPr>
        <sz val="10"/>
        <color theme="2" tint="-0.499984740745262"/>
        <rFont val="Century Gothic"/>
      </rPr>
      <t xml:space="preserve"> discovered these islands after Adelaide Land, and tins is how he speaks of them in </t>
    </r>
    <r>
      <rPr>
        <sz val="10"/>
        <color theme="5"/>
        <rFont val="Century Gothic"/>
      </rPr>
      <t>his diary</t>
    </r>
    <r>
      <rPr>
        <sz val="10"/>
        <color theme="2" tint="-0.499984740745262"/>
        <rFont val="Century Gothic"/>
      </rPr>
      <t>: 'On the 17th and 18th [of February] passed several small islands of exactly the Bame appearance as Adelaide Island. This range lays west- south-west and east-north-east, and had no mountains on their tops, but a complete field of snow and ice perfectly smooth except their edges. I could plainly see a tier of very high mountains in the background, which had a grand appearance." (Charcot, 1911: 137)</t>
    </r>
  </si>
  <si>
    <r>
      <t xml:space="preserve">"Before </t>
    </r>
    <r>
      <rPr>
        <sz val="10"/>
        <color theme="5"/>
        <rFont val="Century Gothic"/>
      </rPr>
      <t>our time</t>
    </r>
    <r>
      <rPr>
        <sz val="10"/>
        <color theme="2" tint="-0.499984740745262"/>
        <rFont val="Century Gothic"/>
      </rPr>
      <t xml:space="preserve"> these islands were not mentioned again except by </t>
    </r>
    <r>
      <rPr>
        <sz val="10"/>
        <color theme="5"/>
        <rFont val="Century Gothic"/>
      </rPr>
      <t>Evensen</t>
    </r>
    <r>
      <rPr>
        <sz val="10"/>
        <color theme="2" tint="-0.499984740745262"/>
        <rFont val="Century Gothic"/>
      </rPr>
      <t xml:space="preserve"> (…) As for the Belgica, she saw none of them, and </t>
    </r>
    <r>
      <rPr>
        <sz val="10"/>
        <color theme="5"/>
        <rFont val="Century Gothic"/>
      </rPr>
      <t xml:space="preserve">De Gerlache </t>
    </r>
    <r>
      <rPr>
        <sz val="10"/>
        <color theme="2" tint="-0.499984740745262"/>
        <rFont val="Century Gothic"/>
      </rPr>
      <t>writes: ' We pass, without seeing them, the position of the Biscoe Islands as marked on the Admiralty chart. It is true that the weather is rather overcast, and that we may have left them a few miles to one side or the other of our course.'" (Charcot, 1911: 138)</t>
    </r>
  </si>
  <si>
    <r>
      <t>"</t>
    </r>
    <r>
      <rPr>
        <sz val="10"/>
        <color theme="5"/>
        <rFont val="Century Gothic"/>
      </rPr>
      <t>Our kingdom</t>
    </r>
    <r>
      <rPr>
        <sz val="10"/>
        <color theme="2" tint="-0.499984740745262"/>
        <rFont val="Century Gothic"/>
      </rPr>
      <t xml:space="preserve"> is about 2 kilometres at its greatest length, and the island is divided into two sections united by an isthmus of a little more than 200 metres broad, which separates two picturesque fjords with generally steep cliffs." (Charcot, 1911: 141)</t>
    </r>
  </si>
  <si>
    <r>
      <t xml:space="preserve">"While the </t>
    </r>
    <r>
      <rPr>
        <sz val="10"/>
        <color theme="5"/>
        <rFont val="Century Gothic"/>
      </rPr>
      <t xml:space="preserve">sailors </t>
    </r>
    <r>
      <rPr>
        <sz val="10"/>
        <color theme="2" tint="-0.499984740745262"/>
        <rFont val="Century Gothic"/>
      </rPr>
      <t xml:space="preserve">unreeve the ropes, and dry and unbend the sails, the </t>
    </r>
    <r>
      <rPr>
        <sz val="10"/>
        <color theme="5"/>
        <rFont val="Century Gothic"/>
      </rPr>
      <t>engineers and stokers</t>
    </r>
    <r>
      <rPr>
        <sz val="10"/>
        <color theme="2" tint="-0.499984740745262"/>
        <rFont val="Century Gothic"/>
      </rPr>
      <t xml:space="preserve"> look to the boiler and take (lie engine to pieces for the winter." (Charcot, 1911: 144)</t>
    </r>
  </si>
  <si>
    <r>
      <t>"</t>
    </r>
    <r>
      <rPr>
        <sz val="10"/>
        <color theme="5"/>
        <rFont val="Century Gothic"/>
      </rPr>
      <t xml:space="preserve">I have </t>
    </r>
    <r>
      <rPr>
        <sz val="10"/>
        <color theme="2" tint="-0.499984740745262"/>
        <rFont val="Century Gothic"/>
      </rPr>
      <t xml:space="preserve">thought it necessary to describe the general scheme for the better comprehension of what is to follow, before resuming my personal journal of daily events. The latter, I hope, will give </t>
    </r>
    <r>
      <rPr>
        <sz val="10"/>
        <color theme="5"/>
        <rFont val="Century Gothic"/>
      </rPr>
      <t>the reader</t>
    </r>
    <r>
      <rPr>
        <sz val="10"/>
        <color theme="2" tint="-0.499984740745262"/>
        <rFont val="Century Gothic"/>
      </rPr>
      <t xml:space="preserve"> who wishes to realize </t>
    </r>
    <r>
      <rPr>
        <sz val="10"/>
        <color theme="5"/>
        <rFont val="Century Gothic"/>
      </rPr>
      <t xml:space="preserve">our life </t>
    </r>
    <r>
      <rPr>
        <sz val="10"/>
        <color theme="2" tint="-0.499984740745262"/>
        <rFont val="Century Gothic"/>
      </rPr>
      <t xml:space="preserve">of alternate activity and monotony a better picture than he could gather from long dissertations of our existence in winter quarters, with the illusions and disillusions, the achievements and mistakes which are the lot of </t>
    </r>
    <r>
      <rPr>
        <sz val="10"/>
        <color theme="5"/>
        <rFont val="Century Gothic"/>
      </rPr>
      <t>Polar explorers</t>
    </r>
    <r>
      <rPr>
        <sz val="10"/>
        <color theme="2" tint="-0.499984740745262"/>
        <rFont val="Century Gothic"/>
      </rPr>
      <t xml:space="preserve"> whose one anxiety is to accomplish the task which they have undertaken." (Charcot, 1911: 146)</t>
    </r>
  </si>
  <si>
    <r>
      <t xml:space="preserve">"On board the Francais </t>
    </r>
    <r>
      <rPr>
        <sz val="10"/>
        <color theme="5"/>
        <rFont val="Century Gothic"/>
      </rPr>
      <t>we kept</t>
    </r>
    <r>
      <rPr>
        <sz val="10"/>
        <color theme="2" tint="-0.499984740745262"/>
        <rFont val="Century Gothic"/>
      </rPr>
      <t xml:space="preserve"> afloat until March 5 in weather pretty much like this, and the experience </t>
    </r>
    <r>
      <rPr>
        <sz val="10"/>
        <color theme="5"/>
        <rFont val="Century Gothic"/>
      </rPr>
      <t>left me</t>
    </r>
    <r>
      <rPr>
        <sz val="10"/>
        <color theme="2" tint="-0.499984740745262"/>
        <rFont val="Century Gothic"/>
      </rPr>
      <t xml:space="preserve">, as well as my comrades of the period, the memory of a brave but very laborious struggle, rendered still more unpleasant by the long nights spent amid icebergs and reefs. </t>
    </r>
    <r>
      <rPr>
        <sz val="10"/>
        <color theme="5"/>
        <rFont val="Century Gothic"/>
      </rPr>
      <t>We have</t>
    </r>
    <r>
      <rPr>
        <sz val="10"/>
        <color theme="2" tint="-0.499984740745262"/>
        <rFont val="Century Gothic"/>
      </rPr>
      <t xml:space="preserve"> had the luck this time of escaping this by arriving early in the Antarctic, and we have nothing to regret, for </t>
    </r>
    <r>
      <rPr>
        <sz val="10"/>
        <color theme="5"/>
        <rFont val="Century Gothic"/>
      </rPr>
      <t>we could</t>
    </r>
    <r>
      <rPr>
        <sz val="10"/>
        <color theme="2" tint="-0.499984740745262"/>
        <rFont val="Century Gothic"/>
      </rPr>
      <t xml:space="preserve"> have done no useful work at sea." (Charcot, 1911: 146)</t>
    </r>
  </si>
  <si>
    <r>
      <t xml:space="preserve">"We launch a whale-boat at once, and </t>
    </r>
    <r>
      <rPr>
        <sz val="10"/>
        <color theme="5"/>
        <rFont val="Century Gothic"/>
      </rPr>
      <t>Gourdon, Godfroy, Gain</t>
    </r>
    <r>
      <rPr>
        <sz val="10"/>
        <color theme="2" tint="-0.499984740745262"/>
        <rFont val="Century Gothic"/>
      </rPr>
      <t xml:space="preserve">, three of the </t>
    </r>
    <r>
      <rPr>
        <sz val="10"/>
        <color theme="5"/>
        <rFont val="Century Gothic"/>
      </rPr>
      <t>crew</t>
    </r>
    <r>
      <rPr>
        <sz val="10"/>
        <color theme="2" tint="-0.499984740745262"/>
        <rFont val="Century Gothic"/>
      </rPr>
      <t>, and myself set off." (Charcot, 1911: 147)</t>
    </r>
  </si>
  <si>
    <r>
      <t>"</t>
    </r>
    <r>
      <rPr>
        <sz val="10"/>
        <color theme="5"/>
        <rFont val="Century Gothic"/>
      </rPr>
      <t xml:space="preserve">I cannot </t>
    </r>
    <r>
      <rPr>
        <sz val="10"/>
        <color theme="2" tint="-0.499984740745262"/>
        <rFont val="Century Gothic"/>
      </rPr>
      <t>get used to the idea that Wandel is uninhabited. In spite of myself,</t>
    </r>
    <r>
      <rPr>
        <sz val="10"/>
        <color theme="5"/>
        <rFont val="Century Gothic"/>
      </rPr>
      <t xml:space="preserve"> I look </t>
    </r>
    <r>
      <rPr>
        <sz val="10"/>
        <color theme="2" tint="-0.499984740745262"/>
        <rFont val="Century Gothic"/>
      </rPr>
      <t xml:space="preserve">for the familiar outline of the masts of the little Francais, and I should be in no way astonished to see a </t>
    </r>
    <r>
      <rPr>
        <sz val="10"/>
        <color theme="5"/>
        <rFont val="Century Gothic"/>
      </rPr>
      <t xml:space="preserve">human being </t>
    </r>
    <r>
      <rPr>
        <sz val="10"/>
        <color theme="2" tint="-0.499984740745262"/>
        <rFont val="Century Gothic"/>
      </rPr>
      <t>coming toward me." (Charcot, 1911: 149)</t>
    </r>
  </si>
  <si>
    <r>
      <t xml:space="preserve">"This impression of a persistence of life at our old winter quarters is so strong that their nearness to Petermann robs this station of its feeling of isolation for me, and </t>
    </r>
    <r>
      <rPr>
        <sz val="10"/>
        <color theme="5"/>
        <rFont val="Century Gothic"/>
      </rPr>
      <t>I am very</t>
    </r>
    <r>
      <rPr>
        <sz val="10"/>
        <color theme="2" tint="-0.499984740745262"/>
        <rFont val="Century Gothic"/>
      </rPr>
      <t xml:space="preserve"> frequently obliged to make an effort to convince myself that </t>
    </r>
    <r>
      <rPr>
        <sz val="10"/>
        <color theme="5"/>
        <rFont val="Century Gothic"/>
      </rPr>
      <t>we are</t>
    </r>
    <r>
      <rPr>
        <sz val="10"/>
        <color theme="2" tint="-0.499984740745262"/>
        <rFont val="Century Gothic"/>
      </rPr>
      <t xml:space="preserve"> really all alone in the Antarctic." (Charcot, 1911: )</t>
    </r>
  </si>
  <si>
    <r>
      <t>"</t>
    </r>
    <r>
      <rPr>
        <sz val="10"/>
        <color theme="5"/>
        <rFont val="Century Gothic"/>
      </rPr>
      <t xml:space="preserve">Rouch </t>
    </r>
    <r>
      <rPr>
        <sz val="10"/>
        <color theme="2" tint="-0.499984740745262"/>
        <rFont val="Century Gothic"/>
      </rPr>
      <t xml:space="preserve">is upset, and </t>
    </r>
    <r>
      <rPr>
        <sz val="10"/>
        <color theme="5"/>
        <rFont val="Century Gothic"/>
      </rPr>
      <t>we torment</t>
    </r>
    <r>
      <rPr>
        <sz val="10"/>
        <color theme="2" tint="-0.499984740745262"/>
        <rFont val="Century Gothic"/>
      </rPr>
      <t xml:space="preserve"> him unmercifully, for he has just discovered, in setting the sunlight-register to work for the first time, that the instrument, which he bought at the last moment, is for the northern hemisphere. </t>
    </r>
    <r>
      <rPr>
        <sz val="10"/>
        <color theme="5"/>
        <rFont val="Century Gothic"/>
      </rPr>
      <t>We are</t>
    </r>
    <r>
      <rPr>
        <sz val="10"/>
        <color theme="2" tint="-0.499984740745262"/>
        <rFont val="Century Gothic"/>
      </rPr>
      <t xml:space="preserve"> clever enough on board to alter the apparatus as wanted and to make use of it. But evidently the big instrument makers are not yet accustomed to South Polar expeditions." (Charcot, 1911: 153-154)</t>
    </r>
  </si>
  <si>
    <r>
      <t xml:space="preserve">"Moreover, no amount of reasoning succeeds in subduing this instinct, a </t>
    </r>
    <r>
      <rPr>
        <sz val="10"/>
        <color theme="5"/>
        <rFont val="Century Gothic"/>
      </rPr>
      <t>relic of barbarism</t>
    </r>
    <r>
      <rPr>
        <sz val="10"/>
        <color theme="2" tint="-0.499984740745262"/>
        <rFont val="Century Gothic"/>
      </rPr>
      <t xml:space="preserve">, which makes </t>
    </r>
    <r>
      <rPr>
        <sz val="10"/>
        <color theme="5"/>
        <rFont val="Century Gothic"/>
      </rPr>
      <t>men,</t>
    </r>
    <r>
      <rPr>
        <sz val="10"/>
        <color theme="2" tint="-0.499984740745262"/>
        <rFont val="Century Gothic"/>
      </rPr>
      <t xml:space="preserve"> even the best of them in their ordinary lives, believe that by taking part in this useless exercise they are proving their courage." (Charcot, 1911: 155)</t>
    </r>
  </si>
  <si>
    <r>
      <t xml:space="preserve">"At lunchtime </t>
    </r>
    <r>
      <rPr>
        <sz val="10"/>
        <color theme="5"/>
        <rFont val="Century Gothic"/>
      </rPr>
      <t>Liouville</t>
    </r>
    <r>
      <rPr>
        <sz val="10"/>
        <color theme="2" tint="-0.499984740745262"/>
        <rFont val="Century Gothic"/>
      </rPr>
      <t xml:space="preserve"> appears with his beard shaved off, wearing </t>
    </r>
    <r>
      <rPr>
        <sz val="10"/>
        <color theme="5"/>
        <rFont val="Century Gothic"/>
      </rPr>
      <t>Austrian whiskers,</t>
    </r>
    <r>
      <rPr>
        <sz val="10"/>
        <color theme="2" tint="-0.499984740745262"/>
        <rFont val="Century Gothic"/>
      </rPr>
      <t xml:space="preserve"> with his nose painted red and his head covered with a tropical helmet. Then </t>
    </r>
    <r>
      <rPr>
        <sz val="10"/>
        <color theme="5"/>
        <rFont val="Century Gothic"/>
      </rPr>
      <t>Gourdon and Gain</t>
    </r>
    <r>
      <rPr>
        <sz val="10"/>
        <color theme="2" tint="-0.499984740745262"/>
        <rFont val="Century Gothic"/>
      </rPr>
      <t xml:space="preserve"> disguise themselves in their turn, showing a strong preference for white clothes and tropical head-gear. The </t>
    </r>
    <r>
      <rPr>
        <sz val="10"/>
        <color theme="5"/>
        <rFont val="Century Gothic"/>
      </rPr>
      <t xml:space="preserve">mess steward </t>
    </r>
    <r>
      <rPr>
        <sz val="10"/>
        <color theme="2" tint="-0.499984740745262"/>
        <rFont val="Century Gothic"/>
      </rPr>
      <t xml:space="preserve">turns out in a most extraordinary garb, and the cook is disguised as the chef in a big hotel. This is the signal for a general masquerade, very merry, though simple. </t>
    </r>
    <r>
      <rPr>
        <sz val="10"/>
        <color theme="5"/>
        <rFont val="Century Gothic"/>
      </rPr>
      <t xml:space="preserve">The crew </t>
    </r>
    <r>
      <rPr>
        <sz val="10"/>
        <color theme="2" tint="-0.499984740745262"/>
        <rFont val="Century Gothic"/>
      </rPr>
      <t xml:space="preserve">are content with turning up their trouserlegs and displaying superb red underclothing, which, with their blue knitted vests and </t>
    </r>
    <r>
      <rPr>
        <sz val="10"/>
        <color theme="5"/>
        <rFont val="Century Gothic"/>
      </rPr>
      <t>sealers' boots</t>
    </r>
    <r>
      <rPr>
        <sz val="10"/>
        <color theme="2" tint="-0.499984740745262"/>
        <rFont val="Century Gothic"/>
      </rPr>
      <t xml:space="preserve"> and caps, makes a lovely uniform. </t>
    </r>
    <r>
      <rPr>
        <sz val="10"/>
        <color theme="5"/>
        <rFont val="Century Gothic"/>
      </rPr>
      <t xml:space="preserve">Bongrain </t>
    </r>
    <r>
      <rPr>
        <sz val="10"/>
        <color theme="2" tint="-0.499984740745262"/>
        <rFont val="Century Gothic"/>
      </rPr>
      <t xml:space="preserve">adds to his already respectable height by adorning his head-dress with the only feather on board, and carries in his hand an enormous pole. Then every one gets hold of a gun and </t>
    </r>
    <r>
      <rPr>
        <sz val="10"/>
        <color theme="5"/>
        <rFont val="Century Gothic"/>
      </rPr>
      <t>the troop</t>
    </r>
    <r>
      <rPr>
        <sz val="10"/>
        <color theme="2" tint="-0.499984740745262"/>
        <rFont val="Century Gothic"/>
      </rPr>
      <t xml:space="preserve"> goes through evolutions on the island, while Liouville uses a clarionet as a bugle and </t>
    </r>
    <r>
      <rPr>
        <sz val="10"/>
        <color theme="5"/>
        <rFont val="Century Gothic"/>
      </rPr>
      <t>Lerebourg</t>
    </r>
    <r>
      <rPr>
        <sz val="10"/>
        <color theme="2" tint="-0.499984740745262"/>
        <rFont val="Century Gothic"/>
      </rPr>
      <t xml:space="preserve"> accompanies him on a tin box as a drum, and Gourdon, harnessed to a sledge, represents the ambulance service. The greatest merriment prevails, and the rest of the day is treated as a holiday." (Charcot, 1911: 158)</t>
    </r>
  </si>
  <si>
    <r>
      <t xml:space="preserve">"In this way, all is going on, and should go on, as well as we can hope. The </t>
    </r>
    <r>
      <rPr>
        <sz val="10"/>
        <color theme="5"/>
        <rFont val="Century Gothic"/>
      </rPr>
      <t>engineers' and carpenters</t>
    </r>
    <r>
      <rPr>
        <sz val="10"/>
        <color theme="2" tint="-0.499984740745262"/>
        <rFont val="Century Gothic"/>
      </rPr>
      <t xml:space="preserve">' workshop is kept busy, the </t>
    </r>
    <r>
      <rPr>
        <sz val="10"/>
        <color theme="5"/>
        <rFont val="Century Gothic"/>
      </rPr>
      <t xml:space="preserve">sailors </t>
    </r>
    <r>
      <rPr>
        <sz val="10"/>
        <color theme="2" tint="-0.499984740745262"/>
        <rFont val="Century Gothic"/>
      </rPr>
      <t>are working well, and good health is general." (Charcot, 1911: 160)</t>
    </r>
  </si>
  <si>
    <r>
      <t xml:space="preserve">"Certainly when </t>
    </r>
    <r>
      <rPr>
        <sz val="10"/>
        <color theme="5"/>
        <rFont val="Century Gothic"/>
      </rPr>
      <t>we</t>
    </r>
    <r>
      <rPr>
        <sz val="10"/>
        <color theme="2" tint="-0.499984740745262"/>
        <rFont val="Century Gothic"/>
      </rPr>
      <t xml:space="preserve">, in the past, gave the name of three </t>
    </r>
    <r>
      <rPr>
        <sz val="10"/>
        <color theme="5"/>
        <rFont val="Century Gothic"/>
      </rPr>
      <t>brothers</t>
    </r>
    <r>
      <rPr>
        <sz val="10"/>
        <color theme="2" tint="-0.499984740745262"/>
        <rFont val="Century Gothic"/>
      </rPr>
      <t xml:space="preserve"> whoso memory is dear to us, it was to a place worthy of them and of </t>
    </r>
    <r>
      <rPr>
        <sz val="10"/>
        <color theme="5"/>
        <rFont val="Century Gothic"/>
      </rPr>
      <t>our friendship</t>
    </r>
    <r>
      <rPr>
        <sz val="10"/>
        <color theme="2" tint="-0.499984740745262"/>
        <rFont val="Century Gothic"/>
      </rPr>
      <t>." (Charcot, 1911: 162)</t>
    </r>
  </si>
  <si>
    <r>
      <t>"Fortunately</t>
    </r>
    <r>
      <rPr>
        <sz val="10"/>
        <color theme="5"/>
        <rFont val="Century Gothic"/>
      </rPr>
      <t xml:space="preserve"> our engineers</t>
    </r>
    <r>
      <rPr>
        <sz val="10"/>
        <color theme="2" tint="-0.499984740745262"/>
        <rFont val="Century Gothic"/>
      </rPr>
      <t xml:space="preserve"> are clever, and under the guidance of Rosselin they have quickly repaired it and even made a spare one." (Charcot, 1911: 169)</t>
    </r>
  </si>
  <si>
    <r>
      <t xml:space="preserve">"(…) then Iand </t>
    </r>
    <r>
      <rPr>
        <sz val="10"/>
        <color theme="5"/>
        <rFont val="Century Gothic"/>
      </rPr>
      <t>my crew</t>
    </r>
    <r>
      <rPr>
        <sz val="10"/>
        <color theme="2" tint="-0.499984740745262"/>
        <rFont val="Century Gothic"/>
      </rPr>
      <t xml:space="preserve"> descended, leaving the </t>
    </r>
    <r>
      <rPr>
        <sz val="10"/>
        <color theme="5"/>
        <rFont val="Century Gothic"/>
      </rPr>
      <t>others</t>
    </r>
    <r>
      <rPr>
        <sz val="10"/>
        <color theme="2" tint="-0.499984740745262"/>
        <rFont val="Century Gothic"/>
      </rPr>
      <t xml:space="preserve"> to their work. </t>
    </r>
    <r>
      <rPr>
        <sz val="10"/>
        <color theme="5"/>
        <rFont val="Century Gothic"/>
      </rPr>
      <t>I was</t>
    </r>
    <r>
      <rPr>
        <sz val="10"/>
        <color theme="2" tint="-0.499984740745262"/>
        <rFont val="Century Gothic"/>
      </rPr>
      <t xml:space="preserve"> able to follow their movements from on board with the refracting telescope…" (Charcot, 1911: 170)</t>
    </r>
  </si>
  <si>
    <r>
      <t xml:space="preserve">"In the course of this trip, </t>
    </r>
    <r>
      <rPr>
        <sz val="10"/>
        <color theme="5"/>
        <rFont val="Century Gothic"/>
      </rPr>
      <t>Frachat and Boland</t>
    </r>
    <r>
      <rPr>
        <sz val="10"/>
        <color theme="2" tint="-0.499984740745262"/>
        <rFont val="Century Gothic"/>
      </rPr>
      <t xml:space="preserve"> were poisoned under the tent covering the picket-boat by carbonic oxide, the blast pipe having been badly fitted. Fortunately it is easy to put this to rights, while suitable treatment soon set the two victims on their feet again." (Charcot, 1911: 175)</t>
    </r>
  </si>
  <si>
    <r>
      <t>"</t>
    </r>
    <r>
      <rPr>
        <sz val="10"/>
        <color theme="5"/>
        <rFont val="Century Gothic"/>
      </rPr>
      <t>We give</t>
    </r>
    <r>
      <rPr>
        <sz val="10"/>
        <color theme="2" tint="-0.499984740745262"/>
        <rFont val="Century Gothic"/>
      </rPr>
      <t xml:space="preserve"> ourselves up to this sport furiously, and the toboggans which I had brought from Norway go up and down incessantly. The inequalities of the ground and the rapid slope cause a few accidents, but none are serious.</t>
    </r>
    <r>
      <rPr>
        <sz val="10"/>
        <color theme="5"/>
        <rFont val="Century Gothic"/>
      </rPr>
      <t xml:space="preserve"> Gain has </t>
    </r>
    <r>
      <rPr>
        <sz val="10"/>
        <color theme="2" tint="-0.499984740745262"/>
        <rFont val="Century Gothic"/>
      </rPr>
      <t>a contusion of the leg,</t>
    </r>
    <r>
      <rPr>
        <sz val="10"/>
        <color theme="5"/>
        <rFont val="Century Gothic"/>
      </rPr>
      <t xml:space="preserve"> Gourdon </t>
    </r>
    <r>
      <rPr>
        <sz val="10"/>
        <color theme="2" tint="-0.499984740745262"/>
        <rFont val="Century Gothic"/>
      </rPr>
      <t xml:space="preserve">skins his nose, and I myself sprain my two heels fairly badly, which keeps me on my back for several days. This stupid accident prevents me from re-visiting the glacier. As for </t>
    </r>
    <r>
      <rPr>
        <sz val="10"/>
        <color theme="5"/>
        <rFont val="Century Gothic"/>
      </rPr>
      <t>Godfroy</t>
    </r>
    <r>
      <rPr>
        <sz val="10"/>
        <color theme="2" tint="-0.499984740745262"/>
        <rFont val="Century Gothic"/>
      </rPr>
      <t xml:space="preserve">, he gets a blister which stops him from wearing heavy boots. So our </t>
    </r>
    <r>
      <rPr>
        <sz val="10"/>
        <color theme="5"/>
        <rFont val="Century Gothic"/>
      </rPr>
      <t>colleagues</t>
    </r>
    <r>
      <rPr>
        <sz val="10"/>
        <color theme="2" tint="-0.499984740745262"/>
        <rFont val="Century Gothic"/>
      </rPr>
      <t xml:space="preserve">, to make up the party, take with them the cook, </t>
    </r>
    <r>
      <rPr>
        <sz val="10"/>
        <color theme="5"/>
        <rFont val="Century Gothic"/>
      </rPr>
      <t>Modaine</t>
    </r>
    <r>
      <rPr>
        <sz val="10"/>
        <color theme="2" tint="-0.499984740745262"/>
        <rFont val="Century Gothic"/>
      </rPr>
      <t xml:space="preserve">, who has been suffering from nerves for some time and will be benefited by this climb. In his absence </t>
    </r>
    <r>
      <rPr>
        <sz val="10"/>
        <color theme="5"/>
        <rFont val="Century Gothic"/>
      </rPr>
      <t>Chollet, Jabet and J. Guguen</t>
    </r>
    <r>
      <rPr>
        <sz val="10"/>
        <color theme="2" tint="-0.499984740745262"/>
        <rFont val="Century Gothic"/>
      </rPr>
      <t xml:space="preserve"> take charge of the cook's galley, putting on the symbolical apron, and like all good </t>
    </r>
    <r>
      <rPr>
        <sz val="10"/>
        <color theme="5"/>
        <rFont val="Century Gothic"/>
      </rPr>
      <t>sailors</t>
    </r>
    <r>
      <rPr>
        <sz val="10"/>
        <color theme="2" tint="-0.499984740745262"/>
        <rFont val="Century Gothic"/>
      </rPr>
      <t xml:space="preserve"> they acquit themselves admirably." (Charcot, 1911: 175)</t>
    </r>
  </si>
  <si>
    <r>
      <t>"</t>
    </r>
    <r>
      <rPr>
        <sz val="10"/>
        <color theme="5"/>
        <rFont val="Century Gothic"/>
      </rPr>
      <t>The men</t>
    </r>
    <r>
      <rPr>
        <sz val="10"/>
        <color theme="2" tint="-0.499984740745262"/>
        <rFont val="Century Gothic"/>
      </rPr>
      <t xml:space="preserve"> are building some snow-houses very skilfully. </t>
    </r>
    <r>
      <rPr>
        <sz val="10"/>
        <color theme="5"/>
        <rFont val="Century Gothic"/>
      </rPr>
      <t>The veterans</t>
    </r>
    <r>
      <rPr>
        <sz val="10"/>
        <color theme="2" tint="-0.499984740745262"/>
        <rFont val="Century Gothic"/>
      </rPr>
      <t xml:space="preserve"> of the Francais are teaching the </t>
    </r>
    <r>
      <rPr>
        <sz val="10"/>
        <color theme="5"/>
        <rFont val="Century Gothic"/>
      </rPr>
      <t>newcomers</t>
    </r>
    <r>
      <rPr>
        <sz val="10"/>
        <color theme="2" tint="-0.499984740745262"/>
        <rFont val="Century Gothic"/>
      </rPr>
      <t xml:space="preserve"> to cut out with narrow spades big rectangular blocks of ice and to pile the mupin domes (…) On the other the flag is replaced by a small broom sufficiently indicating its purpose." (Charcot, 1911: 176)</t>
    </r>
  </si>
  <si>
    <r>
      <t xml:space="preserve">"I heard that the 15th was </t>
    </r>
    <r>
      <rPr>
        <sz val="10"/>
        <color theme="5"/>
        <rFont val="Century Gothic"/>
      </rPr>
      <t>Libois's</t>
    </r>
    <r>
      <rPr>
        <sz val="10"/>
        <color theme="2" tint="-0.499984740745262"/>
        <rFont val="Century Gothic"/>
      </rPr>
      <t xml:space="preserve"> birthday. Like </t>
    </r>
    <r>
      <rPr>
        <sz val="10"/>
        <color theme="5"/>
        <rFont val="Century Gothic"/>
      </rPr>
      <t>Chollet, Jabet and J. Gueguen</t>
    </r>
    <r>
      <rPr>
        <sz val="10"/>
        <color theme="2" tint="-0.499984740745262"/>
        <rFont val="Century Gothic"/>
      </rPr>
      <t xml:space="preserve">, he has been in my service for long years, all four having accompanied me to the Jan Mayen Land on my last expedition. He is a </t>
    </r>
    <r>
      <rPr>
        <sz val="10"/>
        <color theme="5"/>
        <rFont val="Century Gothic"/>
      </rPr>
      <t>good fireman,</t>
    </r>
    <r>
      <rPr>
        <sz val="10"/>
        <color theme="2" tint="-0.499984740745262"/>
        <rFont val="Century Gothic"/>
      </rPr>
      <t xml:space="preserve"> </t>
    </r>
    <r>
      <rPr>
        <sz val="10"/>
        <color theme="5"/>
        <rFont val="Century Gothic"/>
      </rPr>
      <t>carpenter and handy man</t>
    </r>
    <r>
      <rPr>
        <sz val="10"/>
        <color theme="2" tint="-0.499984740745262"/>
        <rFont val="Century Gothic"/>
      </rPr>
      <t>, and a hard worker, eager to please one, never finding anything impossible, and gifted with an excellent disposition, which gives him a very good influence over his comrades. So I take the opportunity of celebrating the half century which he has attained." (Charcot, 1911: 179)</t>
    </r>
  </si>
  <si>
    <r>
      <t xml:space="preserve">"These flat-bottomed boats, which are used by the </t>
    </r>
    <r>
      <rPr>
        <sz val="10"/>
        <color theme="5"/>
        <rFont val="Century Gothic"/>
      </rPr>
      <t>Newfoundlanders</t>
    </r>
    <r>
      <rPr>
        <sz val="10"/>
        <color theme="2" tint="-0.499984740745262"/>
        <rFont val="Century Gothic"/>
      </rPr>
      <t>, seem to me very practical for Polar expeditions." (Charcot, 1911: 180)</t>
    </r>
  </si>
  <si>
    <r>
      <t>"</t>
    </r>
    <r>
      <rPr>
        <sz val="10"/>
        <color theme="5"/>
        <rFont val="Century Gothic"/>
      </rPr>
      <t>Liouville</t>
    </r>
    <r>
      <rPr>
        <sz val="10"/>
        <color theme="2" tint="-0.499984740745262"/>
        <rFont val="Century Gothic"/>
      </rPr>
      <t xml:space="preserve"> then gave him a tiny medicine-bottle, and </t>
    </r>
    <r>
      <rPr>
        <sz val="10"/>
        <color theme="5"/>
        <rFont val="Century Gothic"/>
      </rPr>
      <t>Collet</t>
    </r>
    <r>
      <rPr>
        <sz val="10"/>
        <color theme="2" tint="-0.499984740745262"/>
        <rFont val="Century Gothic"/>
      </rPr>
      <t xml:space="preserve"> gravely, but triumphantly, brought it back containing a </t>
    </r>
    <r>
      <rPr>
        <sz val="10"/>
        <color theme="5"/>
        <rFont val="Century Gothic"/>
      </rPr>
      <t xml:space="preserve">whaler </t>
    </r>
    <r>
      <rPr>
        <sz val="10"/>
        <color theme="2" tint="-0.499984740745262"/>
        <rFont val="Century Gothic"/>
      </rPr>
      <t>manned by four oars." (Charcot, 1911: 182)</t>
    </r>
  </si>
  <si>
    <r>
      <t xml:space="preserve">"The whole </t>
    </r>
    <r>
      <rPr>
        <sz val="10"/>
        <color theme="5"/>
        <rFont val="Century Gothic"/>
      </rPr>
      <t>staff</t>
    </r>
    <r>
      <rPr>
        <sz val="10"/>
        <color theme="2" tint="-0.499984740745262"/>
        <rFont val="Century Gothic"/>
      </rPr>
      <t xml:space="preserve"> works with its usual enthusiasm, without relaxing for a moment, happy at being able to collect interesting specimens or facts or to suggest alterations likely to be of service on board. Being convinced that with serious workers, who have made up their minds from the start to do their duty thoroughly, the maximum of results will be attained by such a method and such a display of confidence, I leave to each one the direction of, and absolute responsibility for, his work, restricting myself to asking for a monthly report; and I do my very best to make easy every one's labour, and to assure to all the utmost possible comfort." (Charcot, 1911: 183)</t>
    </r>
  </si>
  <si>
    <r>
      <t>"</t>
    </r>
    <r>
      <rPr>
        <sz val="10"/>
        <color theme="5"/>
        <rFont val="Century Gothic"/>
      </rPr>
      <t>I must say</t>
    </r>
    <r>
      <rPr>
        <sz val="10"/>
        <color theme="2" tint="-0.499984740745262"/>
        <rFont val="Century Gothic"/>
      </rPr>
      <t xml:space="preserve"> (and I do so with a certain pride, since it is mainly due to the organization of the Expedition) that this comfort is real, and that it is already giving the results which I had a right to expect.</t>
    </r>
    <r>
      <rPr>
        <sz val="10"/>
        <color theme="5"/>
        <rFont val="Century Gothic"/>
      </rPr>
      <t xml:space="preserve"> Few expeditions</t>
    </r>
    <r>
      <rPr>
        <sz val="10"/>
        <color theme="2" tint="-0.499984740745262"/>
        <rFont val="Century Gothic"/>
      </rPr>
      <t xml:space="preserve">, I think, have been so well apportioned from the point of view of scientific work. Every </t>
    </r>
    <r>
      <rPr>
        <sz val="10"/>
        <color theme="5"/>
        <rFont val="Century Gothic"/>
      </rPr>
      <t>member of the staff</t>
    </r>
    <r>
      <rPr>
        <sz val="10"/>
        <color theme="2" tint="-0.499984740745262"/>
        <rFont val="Century Gothic"/>
      </rPr>
      <t xml:space="preserve"> has his own private cabin, where he can shut himself up and work." (Charcot, 1911: 183)</t>
    </r>
  </si>
  <si>
    <r>
      <t>"</t>
    </r>
    <r>
      <rPr>
        <sz val="10"/>
        <color theme="5"/>
        <rFont val="Century Gothic"/>
      </rPr>
      <t>The crew</t>
    </r>
    <r>
      <rPr>
        <sz val="10"/>
        <color theme="2" tint="-0.499984740745262"/>
        <rFont val="Century Gothic"/>
      </rPr>
      <t xml:space="preserve"> is sufficiently large to </t>
    </r>
    <r>
      <rPr>
        <sz val="10"/>
        <color theme="5"/>
        <rFont val="Century Gothic"/>
      </rPr>
      <t xml:space="preserve">relieve us </t>
    </r>
    <r>
      <rPr>
        <sz val="10"/>
        <color theme="2" tint="-0.499984740745262"/>
        <rFont val="Century Gothic"/>
      </rPr>
      <t xml:space="preserve">for most of the time of all fatiguing labour, and every worker has all the assistance he requires (…) </t>
    </r>
    <r>
      <rPr>
        <sz val="10"/>
        <color theme="5"/>
        <rFont val="Century Gothic"/>
      </rPr>
      <t xml:space="preserve">Poste, Monzimat, and Frachat </t>
    </r>
    <r>
      <rPr>
        <sz val="10"/>
        <color theme="2" tint="-0.499984740745262"/>
        <rFont val="Century Gothic"/>
      </rPr>
      <t xml:space="preserve">are in particular very clever workmen. </t>
    </r>
    <r>
      <rPr>
        <sz val="10"/>
        <color theme="5"/>
        <rFont val="Century Gothic"/>
      </rPr>
      <t>Libois</t>
    </r>
    <r>
      <rPr>
        <sz val="10"/>
        <color theme="2" tint="-0.499984740745262"/>
        <rFont val="Century Gothic"/>
      </rPr>
      <t xml:space="preserve"> is the excellent </t>
    </r>
    <r>
      <rPr>
        <sz val="10"/>
        <color theme="5"/>
        <rFont val="Century Gothic"/>
      </rPr>
      <t xml:space="preserve">carpenter </t>
    </r>
    <r>
      <rPr>
        <sz val="10"/>
        <color theme="2" tint="-0.499984740745262"/>
        <rFont val="Century Gothic"/>
      </rPr>
      <t xml:space="preserve">of whom I have already spoken, and the whole crew, with </t>
    </r>
    <r>
      <rPr>
        <sz val="10"/>
        <color theme="5"/>
        <rFont val="Century Gothic"/>
      </rPr>
      <t xml:space="preserve">Chollet, Jabet and Besnard </t>
    </r>
    <r>
      <rPr>
        <sz val="10"/>
        <color theme="2" tint="-0.499984740745262"/>
        <rFont val="Century Gothic"/>
      </rPr>
      <t xml:space="preserve">at their head, show the skill and ingenuity of </t>
    </r>
    <r>
      <rPr>
        <sz val="10"/>
        <color theme="5"/>
        <rFont val="Century Gothic"/>
      </rPr>
      <t>sailors,</t>
    </r>
    <r>
      <rPr>
        <sz val="10"/>
        <color theme="2" tint="-0.499984740745262"/>
        <rFont val="Century Gothic"/>
      </rPr>
      <t xml:space="preserve"> animated by the best intentions, and do the greatest services to the common weal, making our task very much easier. </t>
    </r>
    <r>
      <rPr>
        <sz val="10"/>
        <color theme="5"/>
        <rFont val="Century Gothic"/>
      </rPr>
      <t>Nozal and Boland</t>
    </r>
    <r>
      <rPr>
        <sz val="10"/>
        <color theme="2" tint="-0.499984740745262"/>
        <rFont val="Century Gothic"/>
      </rPr>
      <t xml:space="preserve">, our young cadets from the Merchant Marine, are clever, hard-working and amiable, and assist in the labours of </t>
    </r>
    <r>
      <rPr>
        <sz val="10"/>
        <color theme="5"/>
        <rFont val="Century Gothic"/>
      </rPr>
      <t>Bongrain and Bouch</t>
    </r>
    <r>
      <rPr>
        <sz val="10"/>
        <color theme="2" tint="-0.499984740745262"/>
        <rFont val="Century Gothic"/>
      </rPr>
      <t>, to whom they are specially attached. (Charcot, 1911: 184)</t>
    </r>
  </si>
  <si>
    <r>
      <t xml:space="preserve">"I have every right to expect that, as soon as we get back to </t>
    </r>
    <r>
      <rPr>
        <sz val="10"/>
        <color theme="5"/>
        <rFont val="Century Gothic"/>
      </rPr>
      <t>civilization</t>
    </r>
    <r>
      <rPr>
        <sz val="10"/>
        <color theme="2" tint="-0.499984740745262"/>
        <rFont val="Century Gothic"/>
      </rPr>
      <t>,</t>
    </r>
    <r>
      <rPr>
        <sz val="10"/>
        <color theme="5"/>
        <rFont val="Century Gothic"/>
      </rPr>
      <t xml:space="preserve"> we shall</t>
    </r>
    <r>
      <rPr>
        <sz val="10"/>
        <color theme="2" tint="-0.499984740745262"/>
        <rFont val="Century Gothic"/>
      </rPr>
      <t xml:space="preserve"> be able to send to the Academic des Sciences a graphic sketch of our achievements. In our winter quarters we are like a set of </t>
    </r>
    <r>
      <rPr>
        <sz val="10"/>
        <color theme="5"/>
        <rFont val="Century Gothic"/>
      </rPr>
      <t>working monks</t>
    </r>
    <r>
      <rPr>
        <sz val="10"/>
        <color theme="2" tint="-0.499984740745262"/>
        <rFont val="Century Gothic"/>
      </rPr>
      <t>, who enjoy all the comparative well- being that can be expected in such isolation." (Charcot, 1911: 184)</t>
    </r>
  </si>
  <si>
    <r>
      <t xml:space="preserve">"Naturally, </t>
    </r>
    <r>
      <rPr>
        <sz val="10"/>
        <color theme="5"/>
        <rFont val="Century Gothic"/>
      </rPr>
      <t>those who have not taken part in any expedition</t>
    </r>
    <r>
      <rPr>
        <sz val="10"/>
        <color theme="2" tint="-0.499984740745262"/>
        <rFont val="Century Gothic"/>
      </rPr>
      <t xml:space="preserve">, or </t>
    </r>
    <r>
      <rPr>
        <sz val="10"/>
        <color theme="5"/>
        <rFont val="Century Gothic"/>
      </rPr>
      <t xml:space="preserve">who have not sailed </t>
    </r>
    <r>
      <rPr>
        <sz val="10"/>
        <color theme="2" tint="-0.499984740745262"/>
        <rFont val="Century Gothic"/>
      </rPr>
      <t xml:space="preserve">except in the luxury of big ships, become exacting. Of course, this is very excusable. It is the case with </t>
    </r>
    <r>
      <rPr>
        <sz val="10"/>
        <color theme="5"/>
        <rFont val="Century Gothic"/>
      </rPr>
      <t>all people,</t>
    </r>
    <r>
      <rPr>
        <sz val="10"/>
        <color theme="2" tint="-0.499984740745262"/>
        <rFont val="Century Gothic"/>
      </rPr>
      <t xml:space="preserve"> whose necessities increase with their good fortune. But I am convinced that those who complain the most would be the first to give a good example in case of accident. On board the little Francais, where we had to set our hands to everything, to </t>
    </r>
    <r>
      <rPr>
        <sz val="10"/>
        <color theme="5"/>
        <rFont val="Century Gothic"/>
      </rPr>
      <t xml:space="preserve">help the crew </t>
    </r>
    <r>
      <rPr>
        <sz val="10"/>
        <color theme="2" tint="-0.499984740745262"/>
        <rFont val="Century Gothic"/>
      </rPr>
      <t xml:space="preserve">and protect the lives of the community, where </t>
    </r>
    <r>
      <rPr>
        <sz val="10"/>
        <color theme="5"/>
        <rFont val="Century Gothic"/>
      </rPr>
      <t>we worked all crowded</t>
    </r>
    <r>
      <rPr>
        <sz val="10"/>
        <color theme="2" tint="-0.499984740745262"/>
        <rFont val="Century Gothic"/>
      </rPr>
      <t xml:space="preserve"> into a common saloon, where we had to economize food, clothing and light, while suffering from the cold, every small luxury and every slight improvement, for the most part introduced by our own ingenuity, was welcomed with the greatest joy. We should have considered then as an impossible dream the solid comfort which </t>
    </r>
    <r>
      <rPr>
        <sz val="10"/>
        <color theme="5"/>
        <rFont val="Century Gothic"/>
      </rPr>
      <t>we have enjoyed during the second Expedition</t>
    </r>
    <r>
      <rPr>
        <sz val="10"/>
        <color theme="2" tint="-0.499984740745262"/>
        <rFont val="Century Gothic"/>
      </rPr>
      <t>, which we owe to the experience we acquired and to the funds which I had at my disposal." (Charcot, 1911: 184-185)</t>
    </r>
  </si>
  <si>
    <r>
      <t xml:space="preserve">"I should like to see the boat as neat as a yacht (…) But recently I was reading in one of the books of </t>
    </r>
    <r>
      <rPr>
        <sz val="10"/>
        <color theme="5"/>
        <rFont val="Century Gothic"/>
      </rPr>
      <t>Admiral Jurien de la Graviere</t>
    </r>
    <r>
      <rPr>
        <sz val="10"/>
        <color theme="2" tint="-0.499984740745262"/>
        <rFont val="Century Gothic"/>
      </rPr>
      <t>, the following passage, which I marked for use: 'For my part I have always had a horror of a badly washed deck. In the midst of litter lying about, sang-froid is apt to evaporate. Before Sebastopol, General Pelissier was able to make cleanliness into a force and a virtue'." (Charcot, 1911: 186)</t>
    </r>
  </si>
  <si>
    <r>
      <t xml:space="preserve">"Since the commencement of the month, we have organized optional classes for the </t>
    </r>
    <r>
      <rPr>
        <sz val="10"/>
        <color theme="5"/>
        <rFont val="Century Gothic"/>
      </rPr>
      <t xml:space="preserve">crew </t>
    </r>
    <r>
      <rPr>
        <sz val="10"/>
        <color theme="2" tint="-0.499984740745262"/>
        <rFont val="Century Gothic"/>
      </rPr>
      <t xml:space="preserve">after dinner, and the tasks set to the </t>
    </r>
    <r>
      <rPr>
        <sz val="10"/>
        <color theme="5"/>
        <rFont val="Century Gothic"/>
      </rPr>
      <t xml:space="preserve">men </t>
    </r>
    <r>
      <rPr>
        <sz val="10"/>
        <color theme="2" tint="-0.499984740745262"/>
        <rFont val="Century Gothic"/>
      </rPr>
      <t xml:space="preserve">attending them occupy the hours when they cannot work out of doors. </t>
    </r>
    <r>
      <rPr>
        <sz val="10"/>
        <color theme="5"/>
        <rFont val="Century Gothic"/>
      </rPr>
      <t xml:space="preserve">Gourdon, Gain, Godfroy and myself </t>
    </r>
    <r>
      <rPr>
        <sz val="10"/>
        <color theme="2" tint="-0.499984740745262"/>
        <rFont val="Century Gothic"/>
      </rPr>
      <t xml:space="preserve">are the teachers of arithmetic, grammar, geography, navigation and English, and once a week </t>
    </r>
    <r>
      <rPr>
        <sz val="10"/>
        <color theme="5"/>
        <rFont val="Century Gothic"/>
      </rPr>
      <t>Liouville</t>
    </r>
    <r>
      <rPr>
        <sz val="10"/>
        <color theme="2" tint="-0.499984740745262"/>
        <rFont val="Century Gothic"/>
      </rPr>
      <t xml:space="preserve"> gives a Lecture, which is closely followed and much appreciated, on the dressing of wounds and first-aid." (Charcot, 1911: 186)</t>
    </r>
  </si>
  <si>
    <r>
      <t xml:space="preserve">"So it frequently happens that one gramaphone is going on the mess deck and another in the ward-room, amid the </t>
    </r>
    <r>
      <rPr>
        <sz val="10"/>
        <color theme="5"/>
        <rFont val="Century Gothic"/>
      </rPr>
      <t>Chief Engineer</t>
    </r>
    <r>
      <rPr>
        <sz val="10"/>
        <color theme="2" tint="-0.499984740745262"/>
        <rFont val="Century Gothic"/>
      </rPr>
      <t xml:space="preserve"> is playing his mandoline desperately and disphiiingly, accompanying himself, it may be, to the song, </t>
    </r>
    <r>
      <rPr>
        <i/>
        <sz val="10"/>
        <color theme="2" tint="-0.499984740745262"/>
        <rFont val="Century Gothic"/>
      </rPr>
      <t>'O Paquita, how I love thee!'</t>
    </r>
    <r>
      <rPr>
        <sz val="10"/>
        <color theme="2" tint="-0.499984740745262"/>
        <rFont val="Century Gothic"/>
      </rPr>
      <t xml:space="preserve"> </t>
    </r>
    <r>
      <rPr>
        <sz val="10"/>
        <color theme="5"/>
        <rFont val="Century Gothic"/>
      </rPr>
      <t>Speaking for myself</t>
    </r>
    <r>
      <rPr>
        <sz val="10"/>
        <color theme="2" tint="-0.499984740745262"/>
        <rFont val="Century Gothic"/>
      </rPr>
      <t xml:space="preserve">! How I have learnt to detest thee </t>
    </r>
    <r>
      <rPr>
        <i/>
        <sz val="10"/>
        <color theme="2" tint="-0.499984740745262"/>
        <rFont val="Century Gothic"/>
      </rPr>
      <t>'I should say</t>
    </r>
    <r>
      <rPr>
        <sz val="10"/>
        <color theme="2" tint="-0.499984740745262"/>
        <rFont val="Century Gothic"/>
      </rPr>
      <t>" (Charcot, 1911: 187)</t>
    </r>
  </si>
  <si>
    <r>
      <t xml:space="preserve">"(...) we celebrated </t>
    </r>
    <r>
      <rPr>
        <sz val="10"/>
        <color theme="5"/>
        <rFont val="Century Gothic"/>
      </rPr>
      <t>Gourdon's birthday</t>
    </r>
    <r>
      <rPr>
        <sz val="10"/>
        <color theme="2" tint="-0.499984740745262"/>
        <rFont val="Century Gothic"/>
      </rPr>
      <t>, which allowed me, in drinking his health, to assure him once more of my affection and tell how much I thought of this faithful comrade, so even in temper, so amiable, and so ready for everything, a perfect type of explorer, with his quiet and gentle manner hiding a rare energy and a strong will." (Charcot, 1911: 187)</t>
    </r>
  </si>
  <si>
    <r>
      <t>"Finally</t>
    </r>
    <r>
      <rPr>
        <sz val="10"/>
        <color theme="5"/>
        <rFont val="Century Gothic"/>
      </rPr>
      <t xml:space="preserve"> I founded the Antarctic Sporting Club</t>
    </r>
    <r>
      <rPr>
        <sz val="10"/>
        <color theme="2" tint="-0.499984740745262"/>
        <rFont val="Century Gothic"/>
      </rPr>
      <t xml:space="preserve">, and the first meeting, for which the </t>
    </r>
    <r>
      <rPr>
        <sz val="10"/>
        <color theme="5"/>
        <rFont val="Century Gothic"/>
      </rPr>
      <t>crew</t>
    </r>
    <r>
      <rPr>
        <sz val="10"/>
        <color theme="2" tint="-0.499984740745262"/>
        <rFont val="Century Gothic"/>
      </rPr>
      <t xml:space="preserve"> prepared a long time in advance, took place with great success on the 9th." (Charcot, 1911: 187)</t>
    </r>
  </si>
  <si>
    <r>
      <t xml:space="preserve">"Cards happily are never seen, the games in favour being dominoes or chess, and we are perhaps the only </t>
    </r>
    <r>
      <rPr>
        <sz val="10"/>
        <color theme="5"/>
        <rFont val="Century Gothic"/>
      </rPr>
      <t>civilized community</t>
    </r>
    <r>
      <rPr>
        <sz val="10"/>
        <color theme="2" tint="-0.499984740745262"/>
        <rFont val="Century Gothic"/>
      </rPr>
      <t xml:space="preserve"> which does not play bridge. Rouch striving hard to win a bet, provides us with an unexpected and much appreciated distraction by reading to us every evening a few chapters of a great serial novel which he finds the means of writing daily, entitled,  'The Typist's Lover'!" (Charcot, 1911: 188)</t>
    </r>
  </si>
  <si>
    <r>
      <t>"</t>
    </r>
    <r>
      <rPr>
        <sz val="10"/>
        <color theme="5"/>
        <rFont val="Century Gothic"/>
      </rPr>
      <t>I am</t>
    </r>
    <r>
      <rPr>
        <sz val="10"/>
        <color theme="2" tint="-0.499984740745262"/>
        <rFont val="Century Gothic"/>
      </rPr>
      <t xml:space="preserve"> always looking at the </t>
    </r>
    <r>
      <rPr>
        <sz val="10"/>
        <color theme="5"/>
        <rFont val="Century Gothic"/>
      </rPr>
      <t>map of our discoveries</t>
    </r>
    <r>
      <rPr>
        <sz val="10"/>
        <color theme="2" tint="-0.499984740745262"/>
        <rFont val="Century Gothic"/>
      </rPr>
      <t xml:space="preserve"> this summer, and I never cease deploring that we could not winter further south. </t>
    </r>
    <r>
      <rPr>
        <i/>
        <sz val="10"/>
        <color theme="5"/>
        <rFont val="Century Gothic"/>
      </rPr>
      <t>Queen Mary of England</t>
    </r>
    <r>
      <rPr>
        <sz val="10"/>
        <color theme="2" tint="-0.499984740745262"/>
        <rFont val="Century Gothic"/>
      </rPr>
      <t>, when she lost Calais, said that after her death the name of that town would be found written on her heart. I believe that there will be found written on mine the name of Marguerite Bay, which cannot but be flattering to my wife." (Charcot, 1911: 189)</t>
    </r>
  </si>
  <si>
    <r>
      <t>"</t>
    </r>
    <r>
      <rPr>
        <sz val="10"/>
        <color theme="5"/>
        <rFont val="Century Gothic"/>
      </rPr>
      <t>J. Guguen</t>
    </r>
    <r>
      <rPr>
        <sz val="10"/>
        <color theme="2" tint="-0.499984740745262"/>
        <rFont val="Century Gothic"/>
      </rPr>
      <t xml:space="preserve">, while skylarking today on the mess deck with his friend </t>
    </r>
    <r>
      <rPr>
        <sz val="10"/>
        <color theme="5"/>
        <rFont val="Century Gothic"/>
      </rPr>
      <t>Hervé</t>
    </r>
    <r>
      <rPr>
        <sz val="10"/>
        <color theme="2" tint="-0.499984740745262"/>
        <rFont val="Century Gothic"/>
      </rPr>
      <t xml:space="preserve">, has fractured his fibula. This is an annoying accident when one thinks of all the chances there are here of breaking one's limbs off the ship. </t>
    </r>
    <r>
      <rPr>
        <sz val="10"/>
        <color theme="5"/>
        <rFont val="Century Gothic"/>
      </rPr>
      <t>Liouville</t>
    </r>
    <r>
      <rPr>
        <sz val="10"/>
        <color theme="2" tint="-0.499984740745262"/>
        <rFont val="Century Gothic"/>
      </rPr>
      <t xml:space="preserve"> puts the leg in plaster. Guguen had a hard time on the last Expedition and I hesitated to take him with me this time, but he begged me so hard and he is so fine and interesting a character, that I had not the courage to refuse him. He has never been better in his life than since his return to the Antarctic, provided that the forced confinement to his bunk now does not damage his general health." (Charcot, 1911: 190)</t>
    </r>
  </si>
  <si>
    <r>
      <t>"</t>
    </r>
    <r>
      <rPr>
        <sz val="10"/>
        <color theme="5"/>
        <rFont val="Century Gothic"/>
      </rPr>
      <t>We seem</t>
    </r>
    <r>
      <rPr>
        <sz val="10"/>
        <color theme="2" tint="-0.499984740745262"/>
        <rFont val="Century Gothic"/>
      </rPr>
      <t xml:space="preserve"> to be always having fete-days. Yesterday it was "</t>
    </r>
    <r>
      <rPr>
        <sz val="10"/>
        <color theme="5"/>
        <rFont val="Century Gothic"/>
      </rPr>
      <t>Roach's</t>
    </r>
    <r>
      <rPr>
        <sz val="10"/>
        <color theme="2" tint="-0.499984740745262"/>
        <rFont val="Century Gothic"/>
      </rPr>
      <t xml:space="preserve"> birthday, the 18th was the anniversary of the launching of the </t>
    </r>
    <r>
      <rPr>
        <i/>
        <sz val="10"/>
        <color theme="2" tint="-0.499984740745262"/>
        <rFont val="Century Gothic"/>
      </rPr>
      <t>Pourquoi-Pas?</t>
    </r>
    <r>
      <rPr>
        <sz val="10"/>
        <color theme="2" tint="-0.499984740745262"/>
        <rFont val="Century Gothic"/>
      </rPr>
      <t xml:space="preserve">, today it is the </t>
    </r>
    <r>
      <rPr>
        <sz val="10"/>
        <color theme="5"/>
        <rFont val="Century Gothic"/>
      </rPr>
      <t xml:space="preserve">Argentine Republic's national </t>
    </r>
    <r>
      <rPr>
        <sz val="10"/>
        <color theme="2" tint="-0.499984740745262"/>
        <rFont val="Century Gothic"/>
      </rPr>
      <t>festival. On the 18th we drank to the health of the god-mother and god-father of t</t>
    </r>
    <r>
      <rPr>
        <i/>
        <sz val="10"/>
        <color theme="2" tint="-0.499984740745262"/>
        <rFont val="Century Gothic"/>
      </rPr>
      <t>he Pourquoi- Pas?</t>
    </r>
    <r>
      <rPr>
        <sz val="10"/>
        <color theme="2" tint="-0.499984740745262"/>
        <rFont val="Century Gothic"/>
      </rPr>
      <t>,</t>
    </r>
    <r>
      <rPr>
        <sz val="10"/>
        <color theme="5"/>
        <rFont val="Century Gothic"/>
      </rPr>
      <t xml:space="preserve"> my wife and M.Doumer</t>
    </r>
    <r>
      <rPr>
        <sz val="10"/>
        <color theme="2" tint="-0.499984740745262"/>
        <rFont val="Century Gothic"/>
      </rPr>
      <t xml:space="preserve">. Both of the mare now thinking of their god-child and watching from afar over those on board. The Expedition owes its very existence to both of them. Ineednotinsistonthepartplayedbymydearwife. Not only did she allow me to go away again, but subduing her sorrow at the coming separation, she assisted, advised, and sustained me in the arduous work of preparation, and was successful in raising my spirits during my very excusable moments of discouragement. I overheard lately a remark of one of my companions, who probably did not know how truly he was speaking: ' For the </t>
    </r>
    <r>
      <rPr>
        <sz val="10"/>
        <color theme="5"/>
        <rFont val="Century Gothic"/>
      </rPr>
      <t>Commandant,</t>
    </r>
    <r>
      <rPr>
        <sz val="10"/>
        <color theme="2" tint="-0.499984740745262"/>
        <rFont val="Century Gothic"/>
      </rPr>
      <t xml:space="preserve"> his wife is his conscience.'" (Charcot, 1911: 191)</t>
    </r>
  </si>
  <si>
    <r>
      <t xml:space="preserve">"As for </t>
    </r>
    <r>
      <rPr>
        <sz val="10"/>
        <color theme="5"/>
        <rFont val="Century Gothic"/>
      </rPr>
      <t>M. Doumer</t>
    </r>
    <r>
      <rPr>
        <sz val="10"/>
        <color theme="2" tint="-0.499984740745262"/>
        <rFont val="Century Gothic"/>
      </rPr>
      <t xml:space="preserve">, I hardly knew him when chance gave me the opportunity of telling him of my schemes. He understood that </t>
    </r>
    <r>
      <rPr>
        <sz val="10"/>
        <color theme="5"/>
        <rFont val="Century Gothic"/>
      </rPr>
      <t xml:space="preserve">my </t>
    </r>
    <r>
      <rPr>
        <sz val="10"/>
        <color theme="2" tint="-0.499984740745262"/>
        <rFont val="Century Gothic"/>
      </rPr>
      <t xml:space="preserve">only object was to labour on </t>
    </r>
    <r>
      <rPr>
        <sz val="10"/>
        <color theme="5"/>
        <rFont val="Century Gothic"/>
      </rPr>
      <t>behalf of my country</t>
    </r>
    <r>
      <rPr>
        <sz val="10"/>
        <color theme="2" tint="-0.499984740745262"/>
        <rFont val="Century Gothic"/>
      </rPr>
      <t>, he considered the work useful, and (as always when it is a question of adding to the glory of France, the sole passion of his life) he made a point of rendering my schemes possible and he succeeded beyond my hopes (...) But also there has arisen a debt which I wish to repay, and which is always in my mind ; for men who, like M. Doumer, devote themselves entirely to a noble task have the right to be exacting toward others." (Charcot, 1911: 191)</t>
    </r>
  </si>
  <si>
    <r>
      <t xml:space="preserve">"The </t>
    </r>
    <r>
      <rPr>
        <i/>
        <sz val="10"/>
        <color theme="2" tint="-0.499984740745262"/>
        <rFont val="Century Gothic"/>
      </rPr>
      <t>Pourquoi-Pas?</t>
    </r>
    <r>
      <rPr>
        <sz val="10"/>
        <color theme="2" tint="-0.499984740745262"/>
        <rFont val="Century Gothic"/>
      </rPr>
      <t xml:space="preserve"> Could not have two better </t>
    </r>
    <r>
      <rPr>
        <sz val="10"/>
        <color theme="5"/>
        <rFont val="Century Gothic"/>
      </rPr>
      <t>god-parents</t>
    </r>
    <r>
      <rPr>
        <sz val="10"/>
        <color theme="2" tint="-0.499984740745262"/>
        <rFont val="Century Gothic"/>
      </rPr>
      <t xml:space="preserve">. Both of them in their own way set examples to the </t>
    </r>
    <r>
      <rPr>
        <sz val="10"/>
        <color theme="5"/>
        <rFont val="Century Gothic"/>
      </rPr>
      <t>men and women of France</t>
    </r>
    <r>
      <rPr>
        <sz val="10"/>
        <color theme="2" tint="-0.499984740745262"/>
        <rFont val="Century Gothic"/>
      </rPr>
      <t xml:space="preserve"> and are incarnations of the motto which we have up on our poop-deck, 'Honour and Country.'" (Charcot, 1911: 191)</t>
    </r>
  </si>
  <si>
    <r>
      <t>"</t>
    </r>
    <r>
      <rPr>
        <sz val="10"/>
        <color theme="5"/>
        <rFont val="Century Gothic"/>
      </rPr>
      <t>Pere Gautier</t>
    </r>
    <r>
      <rPr>
        <sz val="10"/>
        <color theme="2" tint="-0.499984740745262"/>
        <rFont val="Century Gothic"/>
      </rPr>
      <t xml:space="preserve">, the veteran of his profession, who threw all his heart and brains into the work, and who succeeded in proving, first with the Francais and then with the </t>
    </r>
    <r>
      <rPr>
        <i/>
        <sz val="10"/>
        <color theme="2" tint="-0.499984740745262"/>
        <rFont val="Century Gothic"/>
      </rPr>
      <t>Pourquoi-Pas</t>
    </r>
    <r>
      <rPr>
        <sz val="10"/>
        <color theme="2" tint="-0.499984740745262"/>
        <rFont val="Century Gothic"/>
      </rPr>
      <t>, that our building-yards can strive successfully with those of other nations that are more accustomed to this kind of construction. With no help from luck, his one idea was to do his work well, and he succeeded to the full. Festivals like that of to-day are festivals of gratitude. This is a sentiment which I find no burden, and to which I attach the greatest importance." (Charcot, 1911: 192)</t>
    </r>
  </si>
  <si>
    <r>
      <t>"This morning</t>
    </r>
    <r>
      <rPr>
        <sz val="10"/>
        <color theme="5"/>
        <rFont val="Century Gothic"/>
      </rPr>
      <t xml:space="preserve"> Gain</t>
    </r>
    <r>
      <rPr>
        <sz val="10"/>
        <color theme="2" tint="-0.499984740745262"/>
        <rFont val="Century Gothic"/>
      </rPr>
      <t xml:space="preserve"> came up to my cabin, bringing the gramaphone, which played the </t>
    </r>
    <r>
      <rPr>
        <i/>
        <sz val="10"/>
        <color theme="5"/>
        <rFont val="Century Gothic"/>
      </rPr>
      <t>Argentine Anthem</t>
    </r>
    <r>
      <rPr>
        <sz val="10"/>
        <color theme="2" tint="-0.499984740745262"/>
        <rFont val="Century Gothic"/>
      </rPr>
      <t xml:space="preserve"> (…) We dressed ship with the </t>
    </r>
    <r>
      <rPr>
        <sz val="10"/>
        <color theme="5"/>
        <rFont val="Century Gothic"/>
      </rPr>
      <t>flag of Argentina</t>
    </r>
    <r>
      <rPr>
        <sz val="10"/>
        <color theme="2" tint="-0.499984740745262"/>
        <rFont val="Century Gothic"/>
      </rPr>
      <t xml:space="preserve"> (the same which we had on board the Francais) at the main, and it was with real emotion that at the little banquet in the evening I raised my glass to the prosperity and the increasing and well-merited greatness of </t>
    </r>
    <r>
      <rPr>
        <sz val="10"/>
        <color theme="5"/>
        <rFont val="Century Gothic"/>
      </rPr>
      <t>this fine country</t>
    </r>
    <r>
      <rPr>
        <sz val="10"/>
        <color theme="2" tint="-0.499984740745262"/>
        <rFont val="Century Gothic"/>
      </rPr>
      <t>. Its very real generosity with regard to my expeditions is all I need recall." (Charcot, 1911: 192)</t>
    </r>
  </si>
  <si>
    <r>
      <t xml:space="preserve">"Four years ago to-day </t>
    </r>
    <r>
      <rPr>
        <sz val="10"/>
        <color theme="5"/>
        <rFont val="Century Gothic"/>
      </rPr>
      <t>our first</t>
    </r>
    <r>
      <rPr>
        <sz val="10"/>
        <color theme="2" tint="-0.499984740745262"/>
        <rFont val="Century Gothic"/>
      </rPr>
      <t xml:space="preserve"> expedition returned to Paris; and </t>
    </r>
    <r>
      <rPr>
        <sz val="10"/>
        <color theme="5"/>
        <rFont val="Century Gothic"/>
      </rPr>
      <t>Gourdon,</t>
    </r>
    <r>
      <rPr>
        <sz val="10"/>
        <color theme="2" tint="-0.499984740745262"/>
        <rFont val="Century Gothic"/>
      </rPr>
      <t xml:space="preserve"> without saying anything about it, had organized in concert with the men a little display </t>
    </r>
    <r>
      <rPr>
        <sz val="10"/>
        <color theme="5"/>
        <rFont val="Century Gothic"/>
      </rPr>
      <t xml:space="preserve">in my honour </t>
    </r>
    <r>
      <rPr>
        <sz val="10"/>
        <color theme="2" tint="-0.499984740745262"/>
        <rFont val="Century Gothic"/>
      </rPr>
      <t xml:space="preserve">on the mess deck. </t>
    </r>
    <r>
      <rPr>
        <sz val="10"/>
        <color theme="5"/>
        <rFont val="Century Gothic"/>
      </rPr>
      <t xml:space="preserve">Gourdon and Rosselin </t>
    </r>
    <r>
      <rPr>
        <sz val="10"/>
        <color theme="2" tint="-0.499984740745262"/>
        <rFont val="Century Gothic"/>
      </rPr>
      <t xml:space="preserve">gave the toasts. My brave and faithful follower, </t>
    </r>
    <r>
      <rPr>
        <sz val="10"/>
        <color theme="5"/>
        <rFont val="Century Gothic"/>
      </rPr>
      <t>Chollet,</t>
    </r>
    <r>
      <rPr>
        <sz val="10"/>
        <color theme="2" tint="-0.499984740745262"/>
        <rFont val="Century Gothic"/>
      </rPr>
      <t xml:space="preserve"> companion on my journeys for twenty-five years, pushed forward by Gourdon, tried to speak in his turn, but he was very agitated and after a few stammering words, he thought of something better, for he shook my hand in such a way that I understood the affectionate devotion with which he was overflowing. </t>
    </r>
    <r>
      <rPr>
        <sz val="10"/>
        <color theme="5"/>
        <rFont val="Century Gothic"/>
      </rPr>
      <t xml:space="preserve">I was </t>
    </r>
    <r>
      <rPr>
        <sz val="10"/>
        <color theme="2" tint="-0.499984740745262"/>
        <rFont val="Century Gothic"/>
      </rPr>
      <t xml:space="preserve">extremely touched by this manifestation, the responsibility for which Gourdon and the </t>
    </r>
    <r>
      <rPr>
        <sz val="10"/>
        <color theme="5"/>
        <rFont val="Century Gothic"/>
      </rPr>
      <t>crew</t>
    </r>
    <r>
      <rPr>
        <sz val="10"/>
        <color theme="2" tint="-0.499984740745262"/>
        <rFont val="Century Gothic"/>
      </rPr>
      <t xml:space="preserve"> laid on one another. The</t>
    </r>
    <r>
      <rPr>
        <sz val="10"/>
        <color theme="5"/>
        <rFont val="Century Gothic"/>
      </rPr>
      <t xml:space="preserve"> veterans</t>
    </r>
    <r>
      <rPr>
        <sz val="10"/>
        <color theme="2" tint="-0.499984740745262"/>
        <rFont val="Century Gothic"/>
      </rPr>
      <t xml:space="preserve"> had already shown me their affection and confidence by asking to join the new expedition, and I have every reason to believe that their sentiments towards me are shared by the </t>
    </r>
    <r>
      <rPr>
        <sz val="10"/>
        <color theme="5"/>
        <rFont val="Century Gothic"/>
      </rPr>
      <t>newcomers</t>
    </r>
    <r>
      <rPr>
        <sz val="10"/>
        <color theme="2" tint="-0.499984740745262"/>
        <rFont val="Century Gothic"/>
      </rPr>
      <t>. We drank champagne, ate plumpudding, and chattered gaily." (Charcot, 1911: 195)</t>
    </r>
  </si>
  <si>
    <r>
      <t>"</t>
    </r>
    <r>
      <rPr>
        <sz val="10"/>
        <color theme="5"/>
        <rFont val="Century Gothic"/>
      </rPr>
      <t xml:space="preserve">Many of us </t>
    </r>
    <r>
      <rPr>
        <sz val="10"/>
        <color theme="2" tint="-0.499984740745262"/>
        <rFont val="Century Gothic"/>
      </rPr>
      <t xml:space="preserve">are suffering from rheumatic pains, evidently caused by the continuance of this frightful weather. </t>
    </r>
    <r>
      <rPr>
        <sz val="10"/>
        <color theme="5"/>
        <rFont val="Century Gothic"/>
      </rPr>
      <t>Chollet</t>
    </r>
    <r>
      <rPr>
        <sz val="10"/>
        <color theme="2" tint="-0.499984740745262"/>
        <rFont val="Century Gothic"/>
      </rPr>
      <t xml:space="preserve"> has a stiff neck, and with a </t>
    </r>
    <r>
      <rPr>
        <sz val="10"/>
        <color theme="5"/>
        <rFont val="Century Gothic"/>
      </rPr>
      <t>sealer</t>
    </r>
    <r>
      <rPr>
        <sz val="10"/>
        <color theme="2" tint="-0.499984740745262"/>
        <rFont val="Century Gothic"/>
      </rPr>
      <t>'s cap on his head, a huge pair of brown goggles on his nose, his neck rigid and wrapped in a dirty stocking stocking must be dirty -he looks like a Dutch doll for it seems that, to do any good, ..." (Charcot, 1911: 196)</t>
    </r>
  </si>
  <si>
    <r>
      <t>"</t>
    </r>
    <r>
      <rPr>
        <sz val="10"/>
        <color theme="5"/>
        <rFont val="Century Gothic"/>
      </rPr>
      <t>I am anxious</t>
    </r>
    <r>
      <rPr>
        <sz val="10"/>
        <color theme="2" tint="-0.499984740745262"/>
        <rFont val="Century Gothic"/>
      </rPr>
      <t xml:space="preserve">, indeed very anxious, for the future (…) </t>
    </r>
    <r>
      <rPr>
        <sz val="10"/>
        <color theme="5"/>
        <rFont val="Century Gothic"/>
      </rPr>
      <t>Responsibility weighs more heavily on me than ever</t>
    </r>
    <r>
      <rPr>
        <sz val="10"/>
        <color theme="2" tint="-0.499984740745262"/>
        <rFont val="Century Gothic"/>
      </rPr>
      <t>, and to distract and encourage myself,</t>
    </r>
    <r>
      <rPr>
        <sz val="10"/>
        <color theme="5"/>
        <rFont val="Century Gothic"/>
      </rPr>
      <t xml:space="preserve"> I re-read my diary on the Francais,</t>
    </r>
    <r>
      <rPr>
        <sz val="10"/>
        <color theme="2" tint="-0.499984740745262"/>
        <rFont val="Century Gothic"/>
      </rPr>
      <t xml:space="preserve"> written during a period quite as agonizing as this. I light on a passage where I assert that, if ever I return to France, I will embark no more on such adventures. A few weeks after my return, I was thinking of nothing but the organization of a new Expedition, and three years later, I started off again! Is this my reward for my persistent efforts? Obstacles seem to arise everywhere in my path." (Charcot, 1911: 198)</t>
    </r>
  </si>
  <si>
    <r>
      <t xml:space="preserve">"I have to combat the possible demoralization of </t>
    </r>
    <r>
      <rPr>
        <sz val="10"/>
        <color theme="5"/>
        <rFont val="Century Gothic"/>
      </rPr>
      <t>my companions</t>
    </r>
    <r>
      <rPr>
        <sz val="10"/>
        <color theme="2" tint="-0.499984740745262"/>
        <rFont val="Century Gothic"/>
      </rPr>
      <t xml:space="preserve"> and to watch over their state of mind. So my discouragement lasts but little. Besides, </t>
    </r>
    <r>
      <rPr>
        <sz val="10"/>
        <color theme="5"/>
        <rFont val="Century Gothic"/>
      </rPr>
      <t>Shakespeare</t>
    </r>
    <r>
      <rPr>
        <sz val="10"/>
        <color theme="2" tint="-0.499984740745262"/>
        <rFont val="Century Gothic"/>
      </rPr>
      <t>, my faithful friend, foreseeing everything, comes to my aid: 'When good will is showed, though it comes too short, The actor may plead pardon'." (Charcot, 1911: 199)</t>
    </r>
  </si>
  <si>
    <r>
      <t xml:space="preserve">"The so-called </t>
    </r>
    <r>
      <rPr>
        <i/>
        <sz val="10"/>
        <color theme="5"/>
        <rFont val="Century Gothic"/>
      </rPr>
      <t>'Polar anaemia'</t>
    </r>
    <r>
      <rPr>
        <sz val="10"/>
        <color theme="2" tint="-0.499984740745262"/>
        <rFont val="Century Gothic"/>
      </rPr>
      <t>-which is just as much to be feared has made its appearance on board." (Charcot, 1911: 199)</t>
    </r>
  </si>
  <si>
    <r>
      <t xml:space="preserve">"For a fortnight past, I noticed that </t>
    </r>
    <r>
      <rPr>
        <sz val="10"/>
        <color theme="5"/>
        <rFont val="Century Gothic"/>
      </rPr>
      <t>Godfroy</t>
    </r>
    <r>
      <rPr>
        <sz val="10"/>
        <color theme="2" tint="-0.499984740745262"/>
        <rFont val="Century Gothic"/>
      </rPr>
      <t xml:space="preserve"> was growing pale, and that he, so enthusiastic, so vigorous, so ready always to diffuse his cheerful personality, so eager for the success of the Expedition, which he had made his own, was entirely losing his good spirits. Now his legs are very much swollen and he complains of violent pains. For </t>
    </r>
    <r>
      <rPr>
        <sz val="10"/>
        <color theme="5"/>
        <rFont val="Century Gothic"/>
      </rPr>
      <t>my own part, I notice in myself</t>
    </r>
    <r>
      <rPr>
        <sz val="10"/>
        <color theme="2" tint="-0.499984740745262"/>
        <rFont val="Century Gothic"/>
      </rPr>
      <t xml:space="preserve"> a shortness of breath without any cause, and a permanent pain in front of the heart. Tonight my legs also are swollen. Need I say through what alarms I go, what reproaches I heap on myself, how hard I strive to find the reason of this misfortune? I never believed in </t>
    </r>
    <r>
      <rPr>
        <i/>
        <sz val="10"/>
        <color theme="5"/>
        <rFont val="Century Gothic"/>
      </rPr>
      <t>'Polar anaemia'</t>
    </r>
    <r>
      <rPr>
        <sz val="10"/>
        <color theme="5"/>
        <rFont val="Century Gothic"/>
      </rPr>
      <t xml:space="preserve"> </t>
    </r>
    <r>
      <rPr>
        <sz val="10"/>
        <color theme="2" tint="-0.499984740745262"/>
        <rFont val="Century Gothic"/>
      </rPr>
      <t xml:space="preserve">which is a meaningless expression, but I had been obliged to acknowledge the Polar myocarditis of which Matha had so bad an attack on board the Francais and from which he recovered by a miracle. I myself felt a few trivial symptoms, which I overcame, as I believed, by physical exercise, almost by overfatiguing myself. On other expeditions there had been deaths, and now two of us are attacked in the same way as Matha. </t>
    </r>
    <r>
      <rPr>
        <sz val="10"/>
        <color theme="5"/>
        <rFont val="Century Gothic"/>
      </rPr>
      <t>Liouville</t>
    </r>
    <r>
      <rPr>
        <sz val="10"/>
        <color theme="2" tint="-0.499984740745262"/>
        <rFont val="Century Gothic"/>
      </rPr>
      <t xml:space="preserve"> also has a little oedema. I anxiously await the examination of the whole personnel of the ship tonight. If </t>
    </r>
    <r>
      <rPr>
        <sz val="10"/>
        <color theme="5"/>
        <rFont val="Century Gothic"/>
      </rPr>
      <t>others are</t>
    </r>
    <r>
      <rPr>
        <sz val="10"/>
        <color theme="2" tint="-0.499984740745262"/>
        <rFont val="Century Gothic"/>
      </rPr>
      <t xml:space="preserve"> attacked, it is probably scurvy to which we have fallen victims. After getting worse, the condition of myself and Godfroy remains stationary. His legs are more swollen and more painful than mine, but on the other hand, his heart is sound, while I am suffering from pronounced myocarditis. We are still the only two invalids on board, and in these circumstances I abandon the idea of scurvy to fall back upon Polar myocarditis, the origin of which is as yet unexplained. We have nothing wrong with our gums, none of the classical symptoms of scurvy. However, the treatment which we are following is that which would be applied to this malady. "  (Charcot, 1911: 200)</t>
    </r>
  </si>
  <si>
    <r>
      <t>"</t>
    </r>
    <r>
      <rPr>
        <sz val="10"/>
        <color theme="5"/>
        <rFont val="Century Gothic"/>
      </rPr>
      <t>Our state of health is a little better</t>
    </r>
    <r>
      <rPr>
        <sz val="10"/>
        <color theme="2" tint="-0.499984740745262"/>
        <rFont val="Century Gothic"/>
      </rPr>
      <t xml:space="preserve">, and I take advantage of this to get as much exercise as possible; but the irregularity of my heart is marked and on the same day </t>
    </r>
    <r>
      <rPr>
        <sz val="10"/>
        <color theme="5"/>
        <rFont val="Century Gothic"/>
      </rPr>
      <t>my pulse</t>
    </r>
    <r>
      <rPr>
        <sz val="10"/>
        <color theme="2" tint="-0.499984740745262"/>
        <rFont val="Century Gothic"/>
      </rPr>
      <t xml:space="preserve"> has given 22 beats and 124! The eadema of the legs comes on and goes off without reason, and I often have more in the morning in spite of a night of complete repose. The same is the case with</t>
    </r>
    <r>
      <rPr>
        <sz val="10"/>
        <color theme="5"/>
        <rFont val="Century Gothic"/>
      </rPr>
      <t xml:space="preserve"> Godfroy</t>
    </r>
    <r>
      <rPr>
        <sz val="10"/>
        <color theme="2" tint="-0.499984740745262"/>
        <rFont val="Century Gothic"/>
      </rPr>
      <t>." (Charcot, 1911: 201)</t>
    </r>
  </si>
  <si>
    <r>
      <t>"</t>
    </r>
    <r>
      <rPr>
        <sz val="10"/>
        <color theme="5"/>
        <rFont val="Century Gothic"/>
      </rPr>
      <t xml:space="preserve">I have recently </t>
    </r>
    <r>
      <rPr>
        <sz val="10"/>
        <color theme="2" tint="-0.499984740745262"/>
        <rFont val="Century Gothic"/>
      </rPr>
      <t xml:space="preserve">turned out from a locker complete files of the Matin and the Figaro for two years before our departure, kindly presented to us by their Editors (…) I had forgotten them nearly all and I await the next day's issue with impatience. I am now much better acquainted with </t>
    </r>
    <r>
      <rPr>
        <sz val="10"/>
        <color theme="5"/>
        <rFont val="Century Gothic"/>
      </rPr>
      <t xml:space="preserve">my country's politics </t>
    </r>
    <r>
      <rPr>
        <sz val="10"/>
        <color theme="2" tint="-0.499984740745262"/>
        <rFont val="Century Gothic"/>
      </rPr>
      <t>and the world's happenings in 1907 than I have ever been, and probably than I shall ever be again." (Charcot, 1911: 201)</t>
    </r>
  </si>
  <si>
    <r>
      <t xml:space="preserve">"July 14 (...) 8 o'clock the ward-room gramaphone has been playing the </t>
    </r>
    <r>
      <rPr>
        <i/>
        <sz val="10"/>
        <color theme="5"/>
        <rFont val="Century Gothic"/>
      </rPr>
      <t>'Marseillaise'</t>
    </r>
    <r>
      <rPr>
        <sz val="10"/>
        <color theme="2" tint="-0.499984740745262"/>
        <rFont val="Century Gothic"/>
      </rPr>
      <t xml:space="preserve">. Three shots from our little cannon, brought up on deck for this occasion, are fired, at 9, 12, and 6. This same cannon, which was constructed for the first trials with melinite, has saluted July 14 at Jan Mayen in the North and on two different occasions in the Antarctic. </t>
    </r>
    <r>
      <rPr>
        <sz val="10"/>
        <color theme="5"/>
        <rFont val="Century Gothic"/>
      </rPr>
      <t>Gourdon,</t>
    </r>
    <r>
      <rPr>
        <sz val="10"/>
        <color theme="2" tint="-0.499984740745262"/>
        <rFont val="Century Gothic"/>
      </rPr>
      <t xml:space="preserve"> who is housekeeper on board, has decorated the wardroom with a profusion of little paper flags and the National colours. The </t>
    </r>
    <r>
      <rPr>
        <i/>
        <sz val="10"/>
        <color theme="2" tint="-0.499984740745262"/>
        <rFont val="Century Gothic"/>
      </rPr>
      <t>Ponrquoi-Pas?</t>
    </r>
    <r>
      <rPr>
        <sz val="10"/>
        <color theme="2" tint="-0.499984740745262"/>
        <rFont val="Century Gothic"/>
      </rPr>
      <t xml:space="preserve"> has hoisted her ensign, and the </t>
    </r>
    <r>
      <rPr>
        <sz val="10"/>
        <color theme="5"/>
        <rFont val="Century Gothic"/>
      </rPr>
      <t>island is covered with all that we possess in the way of foreign nations' flags</t>
    </r>
    <r>
      <rPr>
        <sz val="10"/>
        <color theme="2" tint="-0.499984740745262"/>
        <rFont val="Century Gothic"/>
      </rPr>
      <t xml:space="preserve"> and with rows of signals on ski-staffs." (Charcot, 1911: 202)</t>
    </r>
  </si>
  <si>
    <r>
      <t xml:space="preserve">"At dinner in the evening, most of us appear in full dress or in any </t>
    </r>
    <r>
      <rPr>
        <sz val="10"/>
        <color theme="5"/>
        <rFont val="Century Gothic"/>
      </rPr>
      <t xml:space="preserve">old clothes of the civilized world </t>
    </r>
    <r>
      <rPr>
        <sz val="10"/>
        <color theme="2" tint="-0.499984740745262"/>
        <rFont val="Century Gothic"/>
      </rPr>
      <t>that we can find in our cabins." (Charcot, 1911: 202)</t>
    </r>
  </si>
  <si>
    <r>
      <t>"</t>
    </r>
    <r>
      <rPr>
        <sz val="10"/>
        <color theme="5"/>
        <rFont val="Century Gothic"/>
      </rPr>
      <t>Dufreche</t>
    </r>
    <r>
      <rPr>
        <sz val="10"/>
        <color theme="2" tint="-0.499984740745262"/>
        <rFont val="Century Gothic"/>
      </rPr>
      <t xml:space="preserve"> was playing the accordion for the </t>
    </r>
    <r>
      <rPr>
        <sz val="10"/>
        <color theme="5"/>
        <rFont val="Century Gothic"/>
      </rPr>
      <t>others</t>
    </r>
    <r>
      <rPr>
        <sz val="10"/>
        <color theme="2" tint="-0.499984740745262"/>
        <rFont val="Century Gothic"/>
      </rPr>
      <t xml:space="preserve"> to dance to, and my colleagues joined in the dances with the crew. On the smoky mess deck, divided up by the solid wooden ribs of the ship, the </t>
    </r>
    <r>
      <rPr>
        <sz val="10"/>
        <color theme="5"/>
        <rFont val="Century Gothic"/>
      </rPr>
      <t>crew</t>
    </r>
    <r>
      <rPr>
        <sz val="10"/>
        <color theme="2" tint="-0.499984740745262"/>
        <rFont val="Century Gothic"/>
      </rPr>
      <t xml:space="preserve">, with their energetic faces and their picturesque clothing, patched up according to taste, with knives at their waists, and their hair and beards flowing loose, leapt about and shouted loud challenges to one another. One might have thought oneself carried back a century to the 'tween-decks of a piratical ship rejoicing over a fine prize and careless of tomorrow's combats. And are not </t>
    </r>
    <r>
      <rPr>
        <sz val="10"/>
        <color theme="5"/>
        <rFont val="Century Gothic"/>
      </rPr>
      <t>our men</t>
    </r>
    <r>
      <rPr>
        <sz val="10"/>
        <color theme="2" tint="-0.499984740745262"/>
        <rFont val="Century Gothic"/>
      </rPr>
      <t xml:space="preserve">, in reality, the sons of </t>
    </r>
    <r>
      <rPr>
        <sz val="10"/>
        <color theme="5"/>
        <rFont val="Century Gothic"/>
      </rPr>
      <t>those corsairs</t>
    </r>
    <r>
      <rPr>
        <sz val="10"/>
        <color theme="2" tint="-0.499984740745262"/>
        <rFont val="Century Gothic"/>
      </rPr>
      <t>, from whom they have inherited the taste for adventure, the character like a big child's, the courage and the feeling of honour?" (Charcot, 1911: 203-204)</t>
    </r>
  </si>
  <si>
    <r>
      <t xml:space="preserve">"Once more </t>
    </r>
    <r>
      <rPr>
        <sz val="10"/>
        <color theme="5"/>
        <rFont val="Century Gothic"/>
      </rPr>
      <t>our flags</t>
    </r>
    <r>
      <rPr>
        <sz val="10"/>
        <color theme="2" tint="-0.499984740745262"/>
        <rFont val="Century Gothic"/>
      </rPr>
      <t xml:space="preserve"> decorate the island as they flutter in the breeze; but this time it is not by </t>
    </r>
    <r>
      <rPr>
        <sz val="10"/>
        <color theme="5"/>
        <rFont val="Century Gothic"/>
      </rPr>
      <t>my orders</t>
    </r>
    <r>
      <rPr>
        <sz val="10"/>
        <color theme="2" tint="-0.499984740745262"/>
        <rFont val="Century Gothic"/>
      </rPr>
      <t>. It is known that I am forty-two to-day, and with one accord it has been decided that this shall be a fete-day." (Charcot, 1911: 204)</t>
    </r>
  </si>
  <si>
    <r>
      <t>"'</t>
    </r>
    <r>
      <rPr>
        <sz val="10"/>
        <color theme="5"/>
        <rFont val="Century Gothic"/>
      </rPr>
      <t>Dear Commandant,</t>
    </r>
    <r>
      <rPr>
        <sz val="10"/>
        <color theme="2" tint="-0.499984740745262"/>
        <rFont val="Century Gothic"/>
      </rPr>
      <t xml:space="preserve"> it runs, 'On the occasion of your birthday, I, as the </t>
    </r>
    <r>
      <rPr>
        <sz val="10"/>
        <color theme="5"/>
        <rFont val="Century Gothic"/>
      </rPr>
      <t>eldest of the crew</t>
    </r>
    <r>
      <rPr>
        <sz val="10"/>
        <color theme="2" tint="-0.499984740745262"/>
        <rFont val="Century Gothic"/>
      </rPr>
      <t xml:space="preserve">, am given the task of offering you the best wishes and compliments of the crew of the </t>
    </r>
    <r>
      <rPr>
        <i/>
        <sz val="10"/>
        <color theme="2" tint="-0.499984740745262"/>
        <rFont val="Century Gothic"/>
      </rPr>
      <t>Pourquoi-Pas?,</t>
    </r>
    <r>
      <rPr>
        <sz val="10"/>
        <color theme="2" tint="-0.499984740745262"/>
        <rFont val="Century Gothic"/>
      </rPr>
      <t>begging you to believe in our entire devotion and our confidence in the success of the Expedition which you are leading with such confidence and singleness of purpose, and above all, we are happy to notice the apparent restoration of your health and hope that it is permanent'." (Charcot, 1911: 204)</t>
    </r>
  </si>
  <si>
    <r>
      <t>"</t>
    </r>
    <r>
      <rPr>
        <sz val="10"/>
        <color theme="5"/>
        <rFont val="Century Gothic"/>
      </rPr>
      <t>I have been</t>
    </r>
    <r>
      <rPr>
        <sz val="10"/>
        <color theme="2" tint="-0.499984740745262"/>
        <rFont val="Century Gothic"/>
      </rPr>
      <t xml:space="preserve"> aware to some extent that rehearsals were going on, directed by </t>
    </r>
    <r>
      <rPr>
        <sz val="10"/>
        <color theme="5"/>
        <rFont val="Century Gothic"/>
      </rPr>
      <t>Gain</t>
    </r>
    <r>
      <rPr>
        <sz val="10"/>
        <color theme="2" tint="-0.499984740745262"/>
        <rFont val="Century Gothic"/>
      </rPr>
      <t xml:space="preserve"> in secret in the engine-room, in spite of the great cold (…) The success was complete, the actors playing their parts to perfection, in most unexpected costumes. </t>
    </r>
    <r>
      <rPr>
        <sz val="10"/>
        <color theme="5"/>
        <rFont val="Century Gothic"/>
      </rPr>
      <t>Lerebourg</t>
    </r>
    <r>
      <rPr>
        <sz val="10"/>
        <color theme="2" tint="-0.499984740745262"/>
        <rFont val="Century Gothic"/>
      </rPr>
      <t>'s helmet and cuirass, in particular, were absolute marvels, and made one forget that the cuirassier's sword was only a naval officer's sabre wrapped in silver paper." (Charcot, 1911: 205-206)</t>
    </r>
  </si>
  <si>
    <r>
      <t>"</t>
    </r>
    <r>
      <rPr>
        <sz val="10"/>
        <color theme="5"/>
        <rFont val="Century Gothic"/>
      </rPr>
      <t>Our life</t>
    </r>
    <r>
      <rPr>
        <sz val="10"/>
        <color theme="2" tint="-0.499984740745262"/>
        <rFont val="Century Gothic"/>
      </rPr>
      <t xml:space="preserve"> on board goes on, at once busy and monotonous; and if the months pass quickly, the hours are long. So true is the saying that 'the hour which one watches stands still. Of course, in spite of all our efforts to make distractions, these are few." (Charcot, 1911: 209)</t>
    </r>
  </si>
  <si>
    <r>
      <t>"</t>
    </r>
    <r>
      <rPr>
        <sz val="10"/>
        <color theme="5"/>
        <rFont val="Century Gothic"/>
      </rPr>
      <t xml:space="preserve">We have </t>
    </r>
    <r>
      <rPr>
        <sz val="10"/>
        <color theme="2" tint="-0.499984740745262"/>
        <rFont val="Century Gothic"/>
      </rPr>
      <t xml:space="preserve">fortunately an extremely well-furnished library with about 1,500 volumes of scientific works, travel-books, novels, plays, and artistic and classical literature, to distract, instruct,orhelpusinourwork. The </t>
    </r>
    <r>
      <rPr>
        <sz val="10"/>
        <color theme="5"/>
        <rFont val="Century Gothic"/>
      </rPr>
      <t>crew</t>
    </r>
    <r>
      <rPr>
        <sz val="10"/>
        <color theme="2" tint="-0.499984740745262"/>
        <rFont val="Century Gothic"/>
      </rPr>
      <t xml:space="preserve"> has the right of dipping into these to a great extent, but I have thought it best to strike off the catalogue for their use a whole series of volumes that seemed to me harmful, or at least useless, to most of these </t>
    </r>
    <r>
      <rPr>
        <sz val="10"/>
        <color theme="5"/>
        <rFont val="Century Gothic"/>
      </rPr>
      <t>good fellows</t>
    </r>
    <r>
      <rPr>
        <sz val="10"/>
        <color theme="2" tint="-0.499984740745262"/>
        <rFont val="Century Gothic"/>
      </rPr>
      <t>, who are happily still very much children of nature. The volumes which circulate most in the ward-room are undoubtedly those of the Dictionaire Larousse, which, apart from the instruction which it gives us in our isolation from the rest of the world, cuts short if it does not completely check, discussions which would otherwise threaten to be interminable. Whether or not Larousse provides the solution, in a life like ours discussions are inevitable. They are one of the occupations, often one of the plagues, of Polar expeditions, and I well understand why, during a celebrated English Antarctic expedition, they should have been punished by fines when they overran the comparatively short hours when they were permitted." (Charcot, 1911: 209-210)</t>
    </r>
  </si>
  <si>
    <r>
      <t xml:space="preserve">"Further, most of us are watching one another, trying (to use the expression of one of my colleagues) to </t>
    </r>
    <r>
      <rPr>
        <sz val="10"/>
        <color theme="5"/>
        <rFont val="Century Gothic"/>
      </rPr>
      <t>'study the psychology of the restricted community'</t>
    </r>
    <r>
      <rPr>
        <sz val="10"/>
        <color theme="2" tint="-0.499984740745262"/>
        <rFont val="Century Gothic"/>
      </rPr>
      <t xml:space="preserve">. Much has been said about </t>
    </r>
    <r>
      <rPr>
        <i/>
        <sz val="10"/>
        <color theme="2" tint="-0.499984740745262"/>
        <rFont val="Century Gothic"/>
      </rPr>
      <t>cafard polaire</t>
    </r>
    <r>
      <rPr>
        <sz val="10"/>
        <color theme="2" tint="-0.499984740745262"/>
        <rFont val="Century Gothic"/>
      </rPr>
      <t xml:space="preserve"> (though it is too frequently invoked as an excuse), and it is certain that this life in common, with no possibility of finding distraction from temporary failure of nerves, with no hope of being able to take a meal alone or in other company, has its painful moments. Our arrangements on board at least allowed every one to find solitude in his own cabin, contrary to the rule of </t>
    </r>
    <r>
      <rPr>
        <sz val="10"/>
        <color theme="5"/>
        <rFont val="Century Gothic"/>
      </rPr>
      <t>most expeditions</t>
    </r>
    <r>
      <rPr>
        <sz val="10"/>
        <color theme="2" tint="-0.499984740745262"/>
        <rFont val="Century Gothic"/>
      </rPr>
      <t xml:space="preserve">, where two and sometimes three lived in the same room. This is one of the reasons why I advocate that even the crew should have a place to shut themselves in. As a moralist has said, in a maxim of which I can only recollect the sense, 'It is often more difficult to bear the daily pin-pricks than the great griefs.' An innocent crotchet, a mere mannerism in sitting down, blowing one's nose, or helping oneself to food, which in ordinary life would not even be remarked, becomes the cause of annoyance and may even assume the proportions of a grievance ; but all that is wanted is a little education and self-control to counteract this evil tendency. My small experience of two winter seasons with different companions allows me to assert that </t>
    </r>
    <r>
      <rPr>
        <i/>
        <sz val="10"/>
        <color theme="2" tint="-0.499984740745262"/>
        <rFont val="Century Gothic"/>
      </rPr>
      <t>cafard polaire</t>
    </r>
    <r>
      <rPr>
        <sz val="10"/>
        <color theme="2" tint="-0.499984740745262"/>
        <rFont val="Century Gothic"/>
      </rPr>
      <t xml:space="preserve"> does not create new defects. A good fellow remains a good fellow, and a man distinguished for his manners remains distinguished." (Charcot, 1911: 210)</t>
    </r>
  </si>
  <si>
    <r>
      <t xml:space="preserve">"But here, as elsewhere, education plays the chief role, and a man who has been well brought-up will always avoid being a nuisance in the wardroom, oven in </t>
    </r>
    <r>
      <rPr>
        <sz val="10"/>
        <color theme="5"/>
        <rFont val="Century Gothic"/>
      </rPr>
      <t>the Antarctic</t>
    </r>
    <r>
      <rPr>
        <sz val="10"/>
        <color theme="2" tint="-0.499984740745262"/>
        <rFont val="Century Gothic"/>
      </rPr>
      <t xml:space="preserve">, or rendering his presence insupportable to </t>
    </r>
    <r>
      <rPr>
        <sz val="10"/>
        <color theme="5"/>
        <rFont val="Century Gothic"/>
      </rPr>
      <t>his comrades</t>
    </r>
    <r>
      <rPr>
        <sz val="10"/>
        <color theme="2" tint="-0.499984740745262"/>
        <rFont val="Century Gothic"/>
      </rPr>
      <t xml:space="preserve">. My </t>
    </r>
    <r>
      <rPr>
        <sz val="10"/>
        <color theme="5"/>
        <rFont val="Century Gothic"/>
      </rPr>
      <t>companions</t>
    </r>
    <r>
      <rPr>
        <sz val="10"/>
        <color theme="2" tint="-0.499984740745262"/>
        <rFont val="Century Gothic"/>
      </rPr>
      <t>, in the course of these long months, were able to avoid the annoying tendency to form antagonistic cliques." (Charcot, 1911: 210-211)</t>
    </r>
  </si>
  <si>
    <r>
      <t xml:space="preserve">"We must all, and </t>
    </r>
    <r>
      <rPr>
        <sz val="10"/>
        <color theme="5"/>
        <rFont val="Century Gothic"/>
      </rPr>
      <t>I more than the others</t>
    </r>
    <r>
      <rPr>
        <sz val="10"/>
        <color theme="2" tint="-0.499984740745262"/>
        <rFont val="Century Gothic"/>
      </rPr>
      <t xml:space="preserve">, be grateful to </t>
    </r>
    <r>
      <rPr>
        <sz val="10"/>
        <color theme="5"/>
        <rFont val="Century Gothic"/>
      </rPr>
      <t>Gourdon</t>
    </r>
    <r>
      <rPr>
        <sz val="10"/>
        <color theme="2" tint="-0.499984740745262"/>
        <rFont val="Century Gothic"/>
      </rPr>
      <t xml:space="preserve">, who accepted the thankless and difficult job of </t>
    </r>
    <r>
      <rPr>
        <sz val="10"/>
        <color theme="5"/>
        <rFont val="Century Gothic"/>
      </rPr>
      <t>commissariat officer</t>
    </r>
    <r>
      <rPr>
        <sz val="10"/>
        <color theme="2" tint="-0.499984740745262"/>
        <rFont val="Century Gothic"/>
      </rPr>
      <t>, for his unwearying patience and the tact and devotion with which he carried out his additional duties to the very end. I am sure that Gourdon, for his part, will be glad for me to record with what devotion</t>
    </r>
    <r>
      <rPr>
        <sz val="10"/>
        <color theme="5"/>
        <rFont val="Century Gothic"/>
      </rPr>
      <t xml:space="preserve"> Quartermaster Jabet,</t>
    </r>
    <r>
      <rPr>
        <sz val="10"/>
        <color theme="2" tint="-0.499984740745262"/>
        <rFont val="Century Gothic"/>
      </rPr>
      <t xml:space="preserve"> who was in charge of the provision room, seconded his labours, invariably goodhumoured, content, and prepared for all." (Charcot, 1911: 211)</t>
    </r>
  </si>
  <si>
    <r>
      <t xml:space="preserve">"(…) and </t>
    </r>
    <r>
      <rPr>
        <sz val="10"/>
        <color theme="5"/>
        <rFont val="Century Gothic"/>
      </rPr>
      <t xml:space="preserve">I make </t>
    </r>
    <r>
      <rPr>
        <sz val="10"/>
        <color theme="2" tint="-0.499984740745262"/>
        <rFont val="Century Gothic"/>
      </rPr>
      <t>some slight alterations in the frost-nails, which we have had made like those of the Discovery, which</t>
    </r>
    <r>
      <rPr>
        <sz val="10"/>
        <color theme="5"/>
        <rFont val="Century Gothic"/>
      </rPr>
      <t xml:space="preserve"> Captain Scott, </t>
    </r>
    <r>
      <rPr>
        <sz val="10"/>
        <color theme="2" tint="-0.499984740745262"/>
        <rFont val="Century Gothic"/>
      </rPr>
      <t>with good cause, praised to me very highly." (Charcot, 1911: 212)</t>
    </r>
  </si>
  <si>
    <r>
      <t>"</t>
    </r>
    <r>
      <rPr>
        <i/>
        <sz val="10"/>
        <color theme="2" tint="-0.499984740745262"/>
        <rFont val="Century Gothic"/>
      </rPr>
      <t>Alas!</t>
    </r>
    <r>
      <rPr>
        <sz val="10"/>
        <color theme="2" tint="-0.499984740745262"/>
        <rFont val="Century Gothic"/>
      </rPr>
      <t xml:space="preserve"> I cried </t>
    </r>
    <r>
      <rPr>
        <i/>
        <sz val="10"/>
        <color theme="2" tint="-0.499984740745262"/>
        <rFont val="Century Gothic"/>
      </rPr>
      <t>'Victory!'</t>
    </r>
    <r>
      <rPr>
        <sz val="10"/>
        <color theme="2" tint="-0.499984740745262"/>
        <rFont val="Century Gothic"/>
      </rPr>
      <t xml:space="preserve"> too soon. </t>
    </r>
    <r>
      <rPr>
        <sz val="10"/>
        <color theme="5"/>
        <rFont val="Century Gothic"/>
      </rPr>
      <t>Godfroy</t>
    </r>
    <r>
      <rPr>
        <sz val="10"/>
        <color theme="2" tint="-0.499984740745262"/>
        <rFont val="Century Gothic"/>
      </rPr>
      <t xml:space="preserve"> lias fallen ill again, and I very soon did the same in my turn. </t>
    </r>
    <r>
      <rPr>
        <sz val="10"/>
        <color theme="5"/>
        <rFont val="Century Gothic"/>
      </rPr>
      <t>Our condition</t>
    </r>
    <r>
      <rPr>
        <sz val="10"/>
        <color theme="2" tint="-0.499984740745262"/>
        <rFont val="Century Gothic"/>
      </rPr>
      <t xml:space="preserve"> is worse than ever, but I will not give way, and so, panting and my heart beating like a clock, I force myself every day, whatever the weather, to climb to the summit of the island and to take long walks. Oh, these 200-metre climbs, most of the time in solitude, so that there may be no witnesses to my weakness! </t>
    </r>
    <r>
      <rPr>
        <sz val="10"/>
        <color theme="5"/>
        <rFont val="Century Gothic"/>
      </rPr>
      <t>I have</t>
    </r>
    <r>
      <rPr>
        <sz val="10"/>
        <color theme="2" tint="-0.499984740745262"/>
        <rFont val="Century Gothic"/>
      </rPr>
      <t xml:space="preserve"> to take 350 steps to reach the summit, and out of breath and choking </t>
    </r>
    <r>
      <rPr>
        <sz val="10"/>
        <color theme="5"/>
        <rFont val="Century Gothic"/>
      </rPr>
      <t>I count</t>
    </r>
    <r>
      <rPr>
        <sz val="10"/>
        <color theme="2" tint="-0.499984740745262"/>
        <rFont val="Century Gothic"/>
      </rPr>
      <t xml:space="preserve"> them, obliged to stop every ten steps, my heart leaping as though it would break and my swollen legs giving way under me. I am joyful when I succeed in taking 50 steps without stopping. With frostnails on my boots,</t>
    </r>
    <r>
      <rPr>
        <sz val="10"/>
        <color theme="5"/>
        <rFont val="Century Gothic"/>
      </rPr>
      <t xml:space="preserve"> I drag myself</t>
    </r>
    <r>
      <rPr>
        <sz val="10"/>
        <color theme="2" tint="-0.499984740745262"/>
        <rFont val="Century Gothic"/>
      </rPr>
      <t xml:space="preserve"> along miserably every day, sometimes in soft snow up to the knees, sometimes over the frozen surface laid bare by the wind or through snowdrift (...) I halt in this rift, pressing my hand to my breast, until the cold forces me to move on again ; and my moral suffering is still worse than the physical. To despair at my own weakness is added anxiety over Godfroy's condition. If his heart is not affected like mine, his legs are more swollen, he is pale and thin, and his hands are covered with horrible ulcerations." (Charcot, 1911: 213)</t>
    </r>
  </si>
  <si>
    <r>
      <t xml:space="preserve">"In spite of all my efforts and all the will-power which </t>
    </r>
    <r>
      <rPr>
        <sz val="10"/>
        <color theme="5"/>
        <rFont val="Century Gothic"/>
      </rPr>
      <t xml:space="preserve">I use </t>
    </r>
    <r>
      <rPr>
        <sz val="10"/>
        <color theme="2" tint="-0.499984740745262"/>
        <rFont val="Century Gothic"/>
      </rPr>
      <t xml:space="preserve">to drag myself along, </t>
    </r>
    <r>
      <rPr>
        <sz val="10"/>
        <color theme="5"/>
        <rFont val="Century Gothic"/>
      </rPr>
      <t>I am</t>
    </r>
    <r>
      <rPr>
        <sz val="10"/>
        <color theme="2" tint="-0.499984740745262"/>
        <rFont val="Century Gothic"/>
      </rPr>
      <t xml:space="preserve"> beaten.</t>
    </r>
    <r>
      <rPr>
        <sz val="10"/>
        <color theme="5"/>
        <rFont val="Century Gothic"/>
      </rPr>
      <t xml:space="preserve"> My legs</t>
    </r>
    <r>
      <rPr>
        <sz val="10"/>
        <color theme="2" tint="-0.499984740745262"/>
        <rFont val="Century Gothic"/>
      </rPr>
      <t xml:space="preserve"> can no longer carry me and my heart is very low. I suffer from palpitations, or, on the other hand, from a slowing down of the action, and from choking fits ; and at night there is a painful praecordial affliction, which makes me think that I have a touch of pericarditis. </t>
    </r>
    <r>
      <rPr>
        <sz val="10"/>
        <color theme="5"/>
        <rFont val="Century Gothic"/>
      </rPr>
      <t>I can barely</t>
    </r>
    <r>
      <rPr>
        <sz val="10"/>
        <color theme="2" tint="-0.499984740745262"/>
        <rFont val="Century Gothic"/>
      </rPr>
      <t xml:space="preserve"> drag myself about on board." (Charcot, 1911: 214)</t>
    </r>
  </si>
  <si>
    <r>
      <t xml:space="preserve">"Yesterday was </t>
    </r>
    <r>
      <rPr>
        <sz val="10"/>
        <color theme="5"/>
        <rFont val="Century Gothic"/>
      </rPr>
      <t>Chollet's fifty-second birthday</t>
    </r>
    <r>
      <rPr>
        <sz val="10"/>
        <color theme="2" tint="-0.499984740745262"/>
        <rFont val="Century Gothic"/>
      </rPr>
      <t xml:space="preserve">. </t>
    </r>
    <r>
      <rPr>
        <sz val="10"/>
        <color theme="5"/>
        <rFont val="Century Gothic"/>
      </rPr>
      <t>I got</t>
    </r>
    <r>
      <rPr>
        <sz val="10"/>
        <color theme="2" tint="-0.499984740745262"/>
        <rFont val="Century Gothic"/>
      </rPr>
      <t xml:space="preserve"> up a little banquet on the mess deck and sent for our good skipper to come to the ward-room and have a drink with me. </t>
    </r>
    <r>
      <rPr>
        <sz val="10"/>
        <color theme="5"/>
        <rFont val="Century Gothic"/>
      </rPr>
      <t>He</t>
    </r>
    <r>
      <rPr>
        <sz val="10"/>
        <color theme="2" tint="-0.499984740745262"/>
        <rFont val="Century Gothic"/>
      </rPr>
      <t xml:space="preserve"> has made himself loved and esteemed by the whole of the </t>
    </r>
    <r>
      <rPr>
        <sz val="10"/>
        <color theme="5"/>
        <rFont val="Century Gothic"/>
      </rPr>
      <t>staff,</t>
    </r>
    <r>
      <rPr>
        <sz val="10"/>
        <color theme="2" tint="-0.499984740745262"/>
        <rFont val="Century Gothic"/>
      </rPr>
      <t xml:space="preserve"> to whom his ingenuity and skill have been of the utmost service." (Charcot, 1911: 216)</t>
    </r>
  </si>
  <si>
    <r>
      <t xml:space="preserve">"Not only in </t>
    </r>
    <r>
      <rPr>
        <sz val="10"/>
        <color theme="5"/>
        <rFont val="Century Gothic"/>
      </rPr>
      <t>France</t>
    </r>
    <r>
      <rPr>
        <sz val="10"/>
        <color theme="2" tint="-0.499984740745262"/>
        <rFont val="Century Gothic"/>
      </rPr>
      <t xml:space="preserve">, but at our different stopping-places, too, presents of wine were made with the greatest generosity, and </t>
    </r>
    <r>
      <rPr>
        <sz val="10"/>
        <color theme="5"/>
        <rFont val="Century Gothic"/>
      </rPr>
      <t>we are</t>
    </r>
    <r>
      <rPr>
        <sz val="10"/>
        <color theme="2" tint="-0.499984740745262"/>
        <rFont val="Century Gothic"/>
      </rPr>
      <t xml:space="preserve"> more plentifully provided than </t>
    </r>
    <r>
      <rPr>
        <sz val="10"/>
        <color theme="5"/>
        <rFont val="Century Gothic"/>
      </rPr>
      <t xml:space="preserve">we could </t>
    </r>
    <r>
      <rPr>
        <sz val="10"/>
        <color theme="2" tint="-0.499984740745262"/>
        <rFont val="Century Gothic"/>
      </rPr>
      <t xml:space="preserve">have ventured to hope when the Expedition was being organized. Of course this is a luxury, but there is nothing disagreeable about luxury, and it has not cost us a farthing. </t>
    </r>
    <r>
      <rPr>
        <sz val="10"/>
        <color theme="5"/>
        <rFont val="Century Gothic"/>
      </rPr>
      <t>We have</t>
    </r>
    <r>
      <rPr>
        <sz val="10"/>
        <color theme="2" tint="-0.499984740745262"/>
        <rFont val="Century Gothic"/>
      </rPr>
      <t xml:space="preserve"> the finest varieties of </t>
    </r>
    <r>
      <rPr>
        <sz val="10"/>
        <color theme="5"/>
        <rFont val="Century Gothic"/>
      </rPr>
      <t>Madeira, and Argentine and Chilian</t>
    </r>
    <r>
      <rPr>
        <sz val="10"/>
        <color theme="2" tint="-0.499984740745262"/>
        <rFont val="Century Gothic"/>
      </rPr>
      <t xml:space="preserve"> wines, side by side with the best known brands of Bordeaux, Burgundy, and Champagne. One of </t>
    </r>
    <r>
      <rPr>
        <sz val="10"/>
        <color theme="5"/>
        <rFont val="Century Gothic"/>
      </rPr>
      <t xml:space="preserve">my old school comrades, </t>
    </r>
    <r>
      <rPr>
        <sz val="10"/>
        <color theme="2" tint="-0.499984740745262"/>
        <rFont val="Century Gothic"/>
      </rPr>
      <t xml:space="preserve">who became a wine merchant -the medical career leads to all sorts of things, as I am myself a proof; kindly </t>
    </r>
    <r>
      <rPr>
        <sz val="10"/>
        <color theme="5"/>
        <rFont val="Century Gothic"/>
      </rPr>
      <t>sent me on our departure</t>
    </r>
    <r>
      <rPr>
        <sz val="10"/>
        <color theme="2" tint="-0.499984740745262"/>
        <rFont val="Century Gothic"/>
      </rPr>
      <t xml:space="preserve"> a few hundreds of wonderful bottles of Nuits, which we drink on fete-days with the respect that is due to it." (Charcot, 1911: 219)</t>
    </r>
  </si>
  <si>
    <r>
      <t xml:space="preserve">"The </t>
    </r>
    <r>
      <rPr>
        <sz val="10"/>
        <color theme="5"/>
        <rFont val="Century Gothic"/>
      </rPr>
      <t>French sailor</t>
    </r>
    <r>
      <rPr>
        <sz val="10"/>
        <color theme="2" tint="-0.499984740745262"/>
        <rFont val="Century Gothic"/>
      </rPr>
      <t xml:space="preserve"> is one of the best of </t>
    </r>
    <r>
      <rPr>
        <sz val="10"/>
        <color theme="5"/>
        <rFont val="Century Gothic"/>
      </rPr>
      <t>fellows</t>
    </r>
    <r>
      <rPr>
        <sz val="10"/>
        <color theme="2" tint="-0.499984740745262"/>
        <rFont val="Century Gothic"/>
      </rPr>
      <t>, but, unhappily, he must have his regular 'rations' without which he considers himself lost." (Charcot, 1911: 219)</t>
    </r>
  </si>
  <si>
    <r>
      <t xml:space="preserve">"I have succeeded, without any difficulty, moreover, abolishing the word 'aperitif ' altogether. Would that all our </t>
    </r>
    <r>
      <rPr>
        <sz val="10"/>
        <color theme="5"/>
        <rFont val="Century Gothic"/>
      </rPr>
      <t>fellow-citizens</t>
    </r>
    <r>
      <rPr>
        <sz val="10"/>
        <color theme="2" tint="-0.499984740745262"/>
        <rFont val="Century Gothic"/>
      </rPr>
      <t xml:space="preserve"> at home would follow our example!" (Charcot, 1911: 220)</t>
    </r>
  </si>
  <si>
    <r>
      <t>"</t>
    </r>
    <r>
      <rPr>
        <sz val="10"/>
        <color theme="5"/>
        <rFont val="Century Gothic"/>
      </rPr>
      <t xml:space="preserve">Gourdon and Godfroy </t>
    </r>
    <r>
      <rPr>
        <sz val="10"/>
        <color theme="2" tint="-0.499984740745262"/>
        <rFont val="Century Gothic"/>
      </rPr>
      <t xml:space="preserve">came to tell me in turn on the 4th that they had </t>
    </r>
    <r>
      <rPr>
        <i/>
        <sz val="10"/>
        <color theme="2" tint="-0.499984740745262"/>
        <rFont val="Century Gothic"/>
      </rPr>
      <t>oedema</t>
    </r>
    <r>
      <rPr>
        <sz val="10"/>
        <color theme="2" tint="-0.499984740745262"/>
        <rFont val="Century Gothic"/>
      </rPr>
      <t xml:space="preserve"> of the legs. This did not alarm me beyond measure, for </t>
    </r>
    <r>
      <rPr>
        <sz val="10"/>
        <color theme="5"/>
        <rFont val="Century Gothic"/>
      </rPr>
      <t>I knew</t>
    </r>
    <r>
      <rPr>
        <sz val="10"/>
        <color theme="2" tint="-0.499984740745262"/>
        <rFont val="Century Gothic"/>
      </rPr>
      <t xml:space="preserve"> the treatment now and I was convinced that, by taking the malady at the start, all would be right in a few days. </t>
    </r>
    <r>
      <rPr>
        <sz val="10"/>
        <color theme="5"/>
        <rFont val="Century Gothic"/>
      </rPr>
      <t>I put them</t>
    </r>
    <r>
      <rPr>
        <sz val="10"/>
        <color theme="2" tint="-0.499984740745262"/>
        <rFont val="Century Gothic"/>
      </rPr>
      <t>, therefore, on an exclusive diet of seal's meat. Surely enough, at the end of three days, every symptom has disappeared. I have not ceased to reflect upon the cause of this scorbutic disorder. What proves completely that it is provoked by the preserved-foods and not by the absence of fresh meat is that the symptoms disappear, not by adding fresh meat to the diet, but by the total suppression of preserved-food." (Charcot, 1911: 235)</t>
    </r>
  </si>
  <si>
    <r>
      <t>"</t>
    </r>
    <r>
      <rPr>
        <i/>
        <sz val="10"/>
        <color theme="2" tint="-0.499984740745262"/>
        <rFont val="Century Gothic"/>
      </rPr>
      <t>Alas!</t>
    </r>
    <r>
      <rPr>
        <sz val="10"/>
        <color theme="2" tint="-0.499984740745262"/>
        <rFont val="Century Gothic"/>
      </rPr>
      <t xml:space="preserve"> </t>
    </r>
    <r>
      <rPr>
        <sz val="10"/>
        <color theme="5"/>
        <rFont val="Century Gothic"/>
      </rPr>
      <t>I presumed</t>
    </r>
    <r>
      <rPr>
        <sz val="10"/>
        <color theme="2" tint="-0.499984740745262"/>
        <rFont val="Century Gothic"/>
      </rPr>
      <t xml:space="preserve"> too much on my strength, and I had a day of physical and moral suffering such as I had never experienced before. After two hours' journey </t>
    </r>
    <r>
      <rPr>
        <sz val="10"/>
        <color theme="5"/>
        <rFont val="Century Gothic"/>
      </rPr>
      <t>my heart</t>
    </r>
    <r>
      <rPr>
        <sz val="10"/>
        <color theme="2" tint="-0.499984740745262"/>
        <rFont val="Century Gothic"/>
      </rPr>
      <t xml:space="preserve"> began to trouble me. Palpitations and irregularity were followed by violent agony, accompanied by shootings in the shoulders and arms. But I resolved to go on and </t>
    </r>
    <r>
      <rPr>
        <sz val="10"/>
        <color theme="5"/>
        <rFont val="Century Gothic"/>
      </rPr>
      <t>tell nothing to my companion</t>
    </r>
    <r>
      <rPr>
        <sz val="10"/>
        <color theme="2" tint="-0.499984740745262"/>
        <rFont val="Century Gothic"/>
      </rPr>
      <t xml:space="preserve">, who must have found my conversation singularly spasmodic (...) </t>
    </r>
    <r>
      <rPr>
        <sz val="10"/>
        <color theme="5"/>
        <rFont val="Century Gothic"/>
      </rPr>
      <t xml:space="preserve">My heart </t>
    </r>
    <r>
      <rPr>
        <sz val="10"/>
        <color theme="2" tint="-0.499984740745262"/>
        <rFont val="Century Gothic"/>
      </rPr>
      <t>grew worse and worse, causing me horrible pain. For all my energy and pride, I was forced to stop every hundred steps and lean on my staffs. I was eager to keep up to the end, but the thought of return caused me {Treat anxiety." (Charcot, 1911: 240)</t>
    </r>
  </si>
  <si>
    <r>
      <t>"</t>
    </r>
    <r>
      <rPr>
        <sz val="10"/>
        <color theme="5"/>
        <rFont val="Century Gothic"/>
      </rPr>
      <t xml:space="preserve">I was </t>
    </r>
    <r>
      <rPr>
        <sz val="10"/>
        <color theme="2" tint="-0.499984740745262"/>
        <rFont val="Century Gothic"/>
      </rPr>
      <t xml:space="preserve">at the end of my strength. A false step caused me to pitch into the soft snow and </t>
    </r>
    <r>
      <rPr>
        <sz val="10"/>
        <color theme="5"/>
        <rFont val="Century Gothic"/>
      </rPr>
      <t>I should not</t>
    </r>
    <r>
      <rPr>
        <sz val="10"/>
        <color theme="2" tint="-0.499984740745262"/>
        <rFont val="Century Gothic"/>
      </rPr>
      <t xml:space="preserve"> have been able to pick myself up without help. </t>
    </r>
    <r>
      <rPr>
        <sz val="10"/>
        <color theme="5"/>
        <rFont val="Century Gothic"/>
      </rPr>
      <t>Gain,</t>
    </r>
    <r>
      <rPr>
        <sz val="10"/>
        <color theme="2" tint="-0.499984740745262"/>
        <rFont val="Century Gothic"/>
      </rPr>
      <t xml:space="preserve"> however, proved the best possible of companions. He was both patient and energetic and uttered no word of complaint at having to drag me behind him all the way. </t>
    </r>
    <r>
      <rPr>
        <sz val="10"/>
        <color theme="5"/>
        <rFont val="Century Gothic"/>
      </rPr>
      <t xml:space="preserve">He showed </t>
    </r>
    <r>
      <rPr>
        <sz val="10"/>
        <color theme="2" tint="-0.499984740745262"/>
        <rFont val="Century Gothic"/>
      </rPr>
      <t>clearly his greatness of heart, not only cheerfully lending me his aid but also successfully soothing the shame which I felt at showing my weakness before him." (Charcot, 1911: 242)</t>
    </r>
  </si>
  <si>
    <r>
      <t xml:space="preserve">"There fore it is the birthday of </t>
    </r>
    <r>
      <rPr>
        <sz val="10"/>
        <color theme="5"/>
        <rFont val="Century Gothic"/>
      </rPr>
      <t>Madame Santos Perez, the wife</t>
    </r>
    <r>
      <rPr>
        <sz val="10"/>
        <color theme="2" tint="-0.499984740745262"/>
        <rFont val="Century Gothic"/>
      </rPr>
      <t xml:space="preserve"> of my dearest </t>
    </r>
    <r>
      <rPr>
        <sz val="10"/>
        <color theme="5"/>
        <rFont val="Century Gothic"/>
      </rPr>
      <t>friend</t>
    </r>
    <r>
      <rPr>
        <sz val="10"/>
        <color theme="2" tint="-0.499984740745262"/>
        <rFont val="Century Gothic"/>
      </rPr>
      <t xml:space="preserve"> at Buenos Aires, </t>
    </r>
    <r>
      <rPr>
        <sz val="10"/>
        <color theme="5"/>
        <rFont val="Century Gothic"/>
      </rPr>
      <t>Dr. Perez</t>
    </r>
    <r>
      <rPr>
        <sz val="10"/>
        <color theme="2" tint="-0.499984740745262"/>
        <rFont val="Century Gothic"/>
      </rPr>
      <t xml:space="preserve">, to whom the Expedition owes so much, for he it was who influenced public opinion and interested the </t>
    </r>
    <r>
      <rPr>
        <sz val="10"/>
        <color theme="5"/>
        <rFont val="Century Gothic"/>
      </rPr>
      <t>Government</t>
    </r>
    <r>
      <rPr>
        <sz val="10"/>
        <color theme="2" tint="-0.499984740745262"/>
        <rFont val="Century Gothic"/>
      </rPr>
      <t xml:space="preserve"> of his country in my two enterprises. So we drink the health of this charming lady, who can have no idea that at the end of the world the thirty members of the Expedition are making the icebergs ring in her honour." (Charcot, 1911: 242-243)</t>
    </r>
  </si>
  <si>
    <r>
      <t xml:space="preserve">"On the 15th we celebrated the national </t>
    </r>
    <r>
      <rPr>
        <sz val="10"/>
        <color theme="5"/>
        <rFont val="Century Gothic"/>
      </rPr>
      <t>fete-day of Brazil</t>
    </r>
    <r>
      <rPr>
        <sz val="10"/>
        <color theme="2" tint="-0.499984740745262"/>
        <rFont val="Century Gothic"/>
      </rPr>
      <t xml:space="preserve"> with the flag of that fine country at our masthead, and</t>
    </r>
    <r>
      <rPr>
        <sz val="10"/>
        <color theme="5"/>
        <rFont val="Century Gothic"/>
      </rPr>
      <t xml:space="preserve"> I may</t>
    </r>
    <r>
      <rPr>
        <sz val="10"/>
        <color theme="2" tint="-0.499984740745262"/>
        <rFont val="Century Gothic"/>
      </rPr>
      <t xml:space="preserve"> assert that the wishes </t>
    </r>
    <r>
      <rPr>
        <sz val="10"/>
        <color theme="5"/>
        <rFont val="Century Gothic"/>
      </rPr>
      <t>we expressed</t>
    </r>
    <r>
      <rPr>
        <sz val="10"/>
        <color theme="2" tint="-0.499984740745262"/>
        <rFont val="Century Gothic"/>
      </rPr>
      <t xml:space="preserve"> for the prosperity of this generous nation were sincere and came from the bottom of </t>
    </r>
    <r>
      <rPr>
        <sz val="10"/>
        <color theme="5"/>
        <rFont val="Century Gothic"/>
      </rPr>
      <t>our hearts</t>
    </r>
    <r>
      <rPr>
        <sz val="10"/>
        <color theme="2" tint="-0.499984740745262"/>
        <rFont val="Century Gothic"/>
      </rPr>
      <t>." (Charcot, 1911: 247)</t>
    </r>
  </si>
  <si>
    <r>
      <t xml:space="preserve">"We have succeeded in saving about 80 tons of our stock, and if the </t>
    </r>
    <r>
      <rPr>
        <sz val="10"/>
        <color theme="5"/>
        <rFont val="Century Gothic"/>
      </rPr>
      <t>whalers</t>
    </r>
    <r>
      <rPr>
        <sz val="10"/>
        <color theme="2" tint="-0.499984740745262"/>
        <rFont val="Century Gothic"/>
      </rPr>
      <t xml:space="preserve"> can let us have another hundred we shall have an unhoped-for opportunity of carrying on the Expedition." (Charcot, 1911: 250)</t>
    </r>
  </si>
  <si>
    <r>
      <t xml:space="preserve">"While </t>
    </r>
    <r>
      <rPr>
        <sz val="10"/>
        <color theme="5"/>
        <rFont val="Century Gothic"/>
      </rPr>
      <t>our naturalists</t>
    </r>
    <r>
      <rPr>
        <sz val="10"/>
        <color theme="2" tint="-0.499984740745262"/>
        <rFont val="Century Gothic"/>
      </rPr>
      <t xml:space="preserve"> go ashore in a boat to visit the rookeries, on board we have a good dredge and survey. When </t>
    </r>
    <r>
      <rPr>
        <sz val="10"/>
        <color theme="5"/>
        <rFont val="Century Gothic"/>
      </rPr>
      <t xml:space="preserve">our colleagues </t>
    </r>
    <r>
      <rPr>
        <sz val="10"/>
        <color theme="2" tint="-0.499984740745262"/>
        <rFont val="Century Gothic"/>
      </rPr>
      <t xml:space="preserve">come back we continue our voyage. Passing Casablanca Islet, </t>
    </r>
    <r>
      <rPr>
        <sz val="10"/>
        <color theme="5"/>
        <rFont val="Century Gothic"/>
      </rPr>
      <t>Gourdon</t>
    </r>
    <r>
      <rPr>
        <sz val="10"/>
        <color theme="2" tint="-0.499984740745262"/>
        <rFont val="Century Gothic"/>
      </rPr>
      <t xml:space="preserve"> lands to deposit a new message in the cairn. This polar letter-box has been regularly cleared for some time past, but up to the present we have been the only </t>
    </r>
    <r>
      <rPr>
        <sz val="10"/>
        <color theme="5"/>
        <rFont val="Century Gothic"/>
      </rPr>
      <t>postmen</t>
    </r>
    <r>
      <rPr>
        <sz val="10"/>
        <color theme="2" tint="-0.499984740745262"/>
        <rFont val="Century Gothic"/>
      </rPr>
      <t>." (Charcot, 1911: 252)</t>
    </r>
  </si>
  <si>
    <r>
      <t xml:space="preserve">"Deception Island grows up on the horizon and platonic wagers are being made as to whether the </t>
    </r>
    <r>
      <rPr>
        <sz val="10"/>
        <color theme="5"/>
        <rFont val="Century Gothic"/>
      </rPr>
      <t>whale-men</t>
    </r>
    <r>
      <rPr>
        <sz val="10"/>
        <color theme="2" tint="-0.499984740745262"/>
        <rFont val="Century Gothic"/>
      </rPr>
      <t xml:space="preserve"> have arrived yet, when the discussion is abruptly cut short by the appearance of one of the little whale-boats coming full speed toward us. She passes close and salutes us with her flag, while the caps of her </t>
    </r>
    <r>
      <rPr>
        <sz val="10"/>
        <color theme="5"/>
        <rFont val="Century Gothic"/>
      </rPr>
      <t>crew</t>
    </r>
    <r>
      <rPr>
        <sz val="10"/>
        <color theme="2" tint="-0.499984740745262"/>
        <rFont val="Century Gothic"/>
      </rPr>
      <t xml:space="preserve"> wave in the air; but the sea is already rough enough to cut off all communications, and after her courteous greeting she puts about to continue the chase. </t>
    </r>
    <r>
      <rPr>
        <sz val="10"/>
        <color theme="5"/>
        <rFont val="Century Gothic"/>
      </rPr>
      <t>These brave fellows</t>
    </r>
    <r>
      <rPr>
        <sz val="10"/>
        <color theme="2" tint="-0.499984740745262"/>
        <rFont val="Century Gothic"/>
      </rPr>
      <t xml:space="preserve"> are the first we have seen for a very long time. This whale-boat is the </t>
    </r>
    <r>
      <rPr>
        <i/>
        <sz val="10"/>
        <color theme="2" tint="-0.499984740745262"/>
        <rFont val="Century Gothic"/>
      </rPr>
      <t>Almirante Valenzuela</t>
    </r>
    <r>
      <rPr>
        <sz val="10"/>
        <color theme="2" tint="-0.499984740745262"/>
        <rFont val="Century Gothic"/>
      </rPr>
      <t xml:space="preserve">, of the Magellan Whaling Company. So we know that the factoryship </t>
    </r>
    <r>
      <rPr>
        <i/>
        <sz val="10"/>
        <color theme="2" tint="-0.499984740745262"/>
        <rFont val="Century Gothic"/>
      </rPr>
      <t>Gobernador Bories</t>
    </r>
    <r>
      <rPr>
        <sz val="10"/>
        <color theme="2" tint="-0.499984740745262"/>
        <rFont val="Century Gothic"/>
      </rPr>
      <t xml:space="preserve"> is at Deception; and she promised last year to bring us our mail. Our mail!" (Charcot, 1911: 253)</t>
    </r>
  </si>
  <si>
    <r>
      <t xml:space="preserve">"I find in the clean and well-kept ward-room, with its decoration of flowers, </t>
    </r>
    <r>
      <rPr>
        <sz val="10"/>
        <color theme="5"/>
        <rFont val="Century Gothic"/>
      </rPr>
      <t>M. and Mme. Andresen</t>
    </r>
    <r>
      <rPr>
        <sz val="10"/>
        <color theme="2" tint="-0.499984740745262"/>
        <rFont val="Century Gothic"/>
      </rPr>
      <t xml:space="preserve">, still accompanied by their parrot and their Angora cat. They give me a charming welcome, cordial and affectionate. My first question is about what is most important to the Expedition -coal- and M. Andresen tells me that lie can give us 100 tons. </t>
    </r>
    <r>
      <rPr>
        <sz val="10"/>
        <color theme="5"/>
        <rFont val="Century Gothic"/>
      </rPr>
      <t>So my mind</t>
    </r>
    <r>
      <rPr>
        <sz val="10"/>
        <color theme="2" tint="-0.499984740745262"/>
        <rFont val="Century Gothic"/>
      </rPr>
      <t xml:space="preserve"> is at rest about our remaining work. During our short conversation on this subject, Mme. Andresen, guessing my thoughts before I speak, with the tact characteristic of </t>
    </r>
    <r>
      <rPr>
        <sz val="10"/>
        <color theme="5"/>
        <rFont val="Century Gothic"/>
      </rPr>
      <t>sailors' wives</t>
    </r>
    <r>
      <rPr>
        <sz val="10"/>
        <color theme="2" tint="-0.499984740745262"/>
        <rFont val="Century Gothic"/>
      </rPr>
      <t xml:space="preserve">, has been to fetch a big packet of letters and sets me in front of a table, bidding me attend to my mail. Alas ! as far as I am concerned, Deception Island this time has earned its name. Probably in consequence of a mistake, or rather through anxiety not to forget them and the consequently excessive care taken of them at Punta Arenas, there are no letters for me from my family, so I know and shall know nothing about what has happened at home; and the same is the case with several of us. In the impossibility of receiving news it is easy to imagine that all is going well, which explains the saying, </t>
    </r>
    <r>
      <rPr>
        <i/>
        <sz val="10"/>
        <color theme="2" tint="-0.499984740745262"/>
        <rFont val="Century Gothic"/>
      </rPr>
      <t>'No news is good news'</t>
    </r>
    <r>
      <rPr>
        <sz val="10"/>
        <color theme="2" tint="-0.499984740745262"/>
        <rFont val="Century Gothic"/>
      </rPr>
      <t xml:space="preserve">; but now, with </t>
    </r>
    <r>
      <rPr>
        <sz val="10"/>
        <color theme="5"/>
        <rFont val="Century Gothic"/>
      </rPr>
      <t xml:space="preserve">letters in our hands </t>
    </r>
    <r>
      <rPr>
        <sz val="10"/>
        <color theme="2" tint="-0.499984740745262"/>
        <rFont val="Century Gothic"/>
      </rPr>
      <t xml:space="preserve">dated a little more than a month ago on board a ship arriving from the civilized world, it is quite another matter. I am assailed by the blackest of thoughts, suggesting to me in spite of all my efforts the most foolish and gloomy ideas. Still, one must continue the struggle, voyage on for days and days, and perhaps even risk spending years of anxiety and uncertainty. It is the hardest trial I have ever been called upon to go through; but as </t>
    </r>
    <r>
      <rPr>
        <sz val="10"/>
        <color theme="5"/>
        <rFont val="Century Gothic"/>
      </rPr>
      <t>Dumont d'Urville</t>
    </r>
    <r>
      <rPr>
        <sz val="10"/>
        <color theme="2" tint="-0.499984740745262"/>
        <rFont val="Century Gothic"/>
      </rPr>
      <t xml:space="preserve"> wrote on the day of his departure, </t>
    </r>
    <r>
      <rPr>
        <i/>
        <sz val="10"/>
        <color theme="2" tint="-0.499984740745262"/>
        <rFont val="Century Gothic"/>
      </rPr>
      <t>'I have filled the cup and I must drink it.'</t>
    </r>
    <r>
      <rPr>
        <sz val="10"/>
        <color theme="2" tint="-0.499984740745262"/>
        <rFont val="Century Gothic"/>
      </rPr>
      <t>" (Charcot, 1911: 254)</t>
    </r>
  </si>
  <si>
    <r>
      <t xml:space="preserve">"Through </t>
    </r>
    <r>
      <rPr>
        <sz val="10"/>
        <color theme="5"/>
        <rFont val="Century Gothic"/>
      </rPr>
      <t>my hosts</t>
    </r>
    <r>
      <rPr>
        <sz val="10"/>
        <color theme="2" tint="-0.499984740745262"/>
        <rFont val="Century Gothic"/>
      </rPr>
      <t xml:space="preserve">, whoso good hearts are anguished at not having been able to bring me happiness, I learn the most interesting to us of the great events which have happened in our absence, the discovery of the North Pole by the </t>
    </r>
    <r>
      <rPr>
        <sz val="10"/>
        <color theme="5"/>
        <rFont val="Century Gothic"/>
      </rPr>
      <t>American Peary</t>
    </r>
    <r>
      <rPr>
        <sz val="10"/>
        <color theme="2" tint="-0.499984740745262"/>
        <rFont val="Century Gothic"/>
      </rPr>
      <t xml:space="preserve"> and his controversy with </t>
    </r>
    <r>
      <rPr>
        <sz val="10"/>
        <color theme="5"/>
        <rFont val="Century Gothic"/>
      </rPr>
      <t>Dr. Cook,</t>
    </r>
    <r>
      <rPr>
        <sz val="10"/>
        <color theme="2" tint="-0.499984740745262"/>
        <rFont val="Century Gothic"/>
      </rPr>
      <t xml:space="preserve"> the magnificent exploit of the </t>
    </r>
    <r>
      <rPr>
        <sz val="10"/>
        <color theme="5"/>
        <rFont val="Century Gothic"/>
      </rPr>
      <t>Englishman Shackleton</t>
    </r>
    <r>
      <rPr>
        <sz val="10"/>
        <color theme="2" tint="-0.499984740745262"/>
        <rFont val="Century Gothic"/>
      </rPr>
      <t xml:space="preserve">, at which I rejoice sincerely, and lastly the crossing of the Channel by our compatriot </t>
    </r>
    <r>
      <rPr>
        <sz val="10"/>
        <color theme="5"/>
        <rFont val="Century Gothic"/>
      </rPr>
      <t xml:space="preserve">Bleiot. </t>
    </r>
    <r>
      <rPr>
        <sz val="10"/>
        <color theme="2" tint="-0.499984740745262"/>
        <rFont val="Century Gothic"/>
      </rPr>
      <t>Unfortunately there are no newspapers, and all these tidings are necessarily given to us briefly and
without details." (Charcot, 1911: 254)</t>
    </r>
  </si>
  <si>
    <r>
      <t xml:space="preserve">"On December 27, 1908, that is to say two days after we left, news reached Deception by one of the little whale-boats returning from the chase that a ship bringing a fresh stock of coal for the </t>
    </r>
    <r>
      <rPr>
        <sz val="10"/>
        <color theme="5"/>
        <rFont val="Century Gothic"/>
      </rPr>
      <t>whalers</t>
    </r>
    <r>
      <rPr>
        <sz val="10"/>
        <color theme="2" tint="-0.499984740745262"/>
        <rFont val="Century Gothic"/>
      </rPr>
      <t xml:space="preserve"> was landed on the rocks at the entrance to Admiralty Bay and had been abandoned by her </t>
    </r>
    <r>
      <rPr>
        <sz val="10"/>
        <color theme="5"/>
        <rFont val="Century Gothic"/>
      </rPr>
      <t>crew</t>
    </r>
    <r>
      <rPr>
        <sz val="10"/>
        <color theme="2" tint="-0.499984740745262"/>
        <rFont val="Century Gothic"/>
      </rPr>
      <t xml:space="preserve">, who were able to reach the station in boats (...) Immediately all the little whale-boats at Deception Island, belonging to the various companies, set out for the scene of the wreck, and a desperate race began (...) </t>
    </r>
    <r>
      <rPr>
        <sz val="10"/>
        <color theme="5"/>
        <rFont val="Century Gothic"/>
      </rPr>
      <t>Andresen</t>
    </r>
    <r>
      <rPr>
        <sz val="10"/>
        <color theme="2" tint="-0.499984740745262"/>
        <rFont val="Century Gothic"/>
      </rPr>
      <t xml:space="preserve"> leapt on board the </t>
    </r>
    <r>
      <rPr>
        <i/>
        <sz val="10"/>
        <color theme="2" tint="-0.499984740745262"/>
        <rFont val="Century Gothic"/>
      </rPr>
      <t>Telefon</t>
    </r>
    <r>
      <rPr>
        <sz val="10"/>
        <color theme="2" tint="-0.499984740745262"/>
        <rFont val="Century Gothic"/>
      </rPr>
      <t xml:space="preserve"> and hoisted his flag, and since the ship had been totally abandoned by her crew she was considered his fair prize (...) the </t>
    </r>
    <r>
      <rPr>
        <i/>
        <sz val="10"/>
        <color theme="2" tint="-0.499984740745262"/>
        <rFont val="Century Gothic"/>
      </rPr>
      <t>Gobemador Bories</t>
    </r>
    <r>
      <rPr>
        <sz val="10"/>
        <color theme="2" tint="-0.499984740745262"/>
        <rFont val="Century Gothic"/>
      </rPr>
      <t xml:space="preserve"> reached Deception with a captain and a crew of six for the </t>
    </r>
    <r>
      <rPr>
        <i/>
        <sz val="10"/>
        <color theme="2" tint="-0.499984740745262"/>
        <rFont val="Century Gothic"/>
      </rPr>
      <t>Telefon</t>
    </r>
    <r>
      <rPr>
        <sz val="10"/>
        <color theme="2" tint="-0.499984740745262"/>
        <rFont val="Century Gothic"/>
      </rPr>
      <t>, a little boiler and a pump, a diver, some materials of all sorts and above all numerous bags of cement." (Charcot, 1911: 255)</t>
    </r>
  </si>
  <si>
    <r>
      <t>"</t>
    </r>
    <r>
      <rPr>
        <sz val="10"/>
        <color theme="5"/>
        <rFont val="Century Gothic"/>
      </rPr>
      <t>Norwegians, who are the best sailors in the world</t>
    </r>
    <r>
      <rPr>
        <sz val="10"/>
        <color theme="2" tint="-0.499984740745262"/>
        <rFont val="Century Gothic"/>
      </rPr>
      <t xml:space="preserve">, are not disheartened at so small a thing as this, and with desperate labour, using the little boiler to melt the ice, they lightened the ship sufficiently to get her afloat after several attempts. </t>
    </r>
    <r>
      <rPr>
        <sz val="10"/>
        <color theme="5"/>
        <rFont val="Century Gothic"/>
      </rPr>
      <t xml:space="preserve">The diver </t>
    </r>
    <r>
      <rPr>
        <sz val="10"/>
        <color theme="2" tint="-0.499984740745262"/>
        <rFont val="Century Gothic"/>
      </rPr>
      <t xml:space="preserve">began his work. Without any water-tight gloves -for the </t>
    </r>
    <r>
      <rPr>
        <sz val="10"/>
        <color theme="5"/>
        <rFont val="Century Gothic"/>
      </rPr>
      <t xml:space="preserve">poor fellow </t>
    </r>
    <r>
      <rPr>
        <sz val="10"/>
        <color theme="2" tint="-0.499984740745262"/>
        <rFont val="Century Gothic"/>
      </rPr>
      <t>did not expect to find the sea so cold- he pluged into the water at a temperature of -8ºC and after a few minutes of work under these conditions he had hours of suffering." (Charcot, 1911: 255-256)</t>
    </r>
  </si>
  <si>
    <r>
      <t xml:space="preserve">"Lastly </t>
    </r>
    <r>
      <rPr>
        <sz val="10"/>
        <color theme="5"/>
        <rFont val="Century Gothic"/>
      </rPr>
      <t xml:space="preserve">Andresen </t>
    </r>
    <r>
      <rPr>
        <sz val="10"/>
        <color theme="2" tint="-0.499984740745262"/>
        <rFont val="Century Gothic"/>
      </rPr>
      <t xml:space="preserve">gives me the excellent tidings that the workman on whom </t>
    </r>
    <r>
      <rPr>
        <sz val="10"/>
        <color theme="5"/>
        <rFont val="Century Gothic"/>
      </rPr>
      <t>Liouville</t>
    </r>
    <r>
      <rPr>
        <sz val="10"/>
        <color theme="2" tint="-0.499984740745262"/>
        <rFont val="Century Gothic"/>
      </rPr>
      <t xml:space="preserve"> operated in the December of last year is completely restored to health." (Charcot, 1911: 256)</t>
    </r>
  </si>
  <si>
    <r>
      <t>"</t>
    </r>
    <r>
      <rPr>
        <sz val="10"/>
        <color theme="5"/>
        <rFont val="Century Gothic"/>
      </rPr>
      <t>M. Andresen</t>
    </r>
    <r>
      <rPr>
        <sz val="10"/>
        <color theme="2" tint="-0.499984740745262"/>
        <rFont val="Century Gothic"/>
      </rPr>
      <t xml:space="preserve"> tells me that he insists on </t>
    </r>
    <r>
      <rPr>
        <sz val="10"/>
        <color theme="5"/>
        <rFont val="Century Gothic"/>
      </rPr>
      <t>giving me</t>
    </r>
    <r>
      <rPr>
        <sz val="10"/>
        <color theme="2" tint="-0.499984740745262"/>
        <rFont val="Century Gothic"/>
      </rPr>
      <t xml:space="preserve"> this coal in exchange for a similar quantity which he will take from </t>
    </r>
    <r>
      <rPr>
        <sz val="10"/>
        <color theme="5"/>
        <rFont val="Century Gothic"/>
      </rPr>
      <t>our reserve</t>
    </r>
    <r>
      <rPr>
        <sz val="10"/>
        <color theme="2" tint="-0.499984740745262"/>
        <rFont val="Century Gothic"/>
      </rPr>
      <t xml:space="preserve"> at Punta Arenas. To remove all my scruples about accepting, the best </t>
    </r>
    <r>
      <rPr>
        <sz val="10"/>
        <color theme="5"/>
        <rFont val="Century Gothic"/>
      </rPr>
      <t xml:space="preserve">he can </t>
    </r>
    <r>
      <rPr>
        <sz val="10"/>
        <color theme="2" tint="-0.499984740745262"/>
        <rFont val="Century Gothic"/>
      </rPr>
      <t xml:space="preserve">find to say is that </t>
    </r>
    <r>
      <rPr>
        <sz val="10"/>
        <color theme="5"/>
        <rFont val="Century Gothic"/>
      </rPr>
      <t xml:space="preserve">our arrival </t>
    </r>
    <r>
      <rPr>
        <sz val="10"/>
        <color theme="2" tint="-0.499984740745262"/>
        <rFont val="Century Gothic"/>
      </rPr>
      <t xml:space="preserve">has saved him a great deal of time and also of coal, since he had decided, had we been a month later, to come to look for us with </t>
    </r>
    <r>
      <rPr>
        <sz val="10"/>
        <color theme="5"/>
        <rFont val="Century Gothic"/>
      </rPr>
      <t>his whalers</t>
    </r>
    <r>
      <rPr>
        <sz val="10"/>
        <color theme="2" tint="-0.499984740745262"/>
        <rFont val="Century Gothic"/>
      </rPr>
      <t xml:space="preserve"> at least as far as Wandel. </t>
    </r>
    <r>
      <rPr>
        <sz val="10"/>
        <color theme="5"/>
        <rFont val="Century Gothic"/>
      </rPr>
      <t xml:space="preserve">I could </t>
    </r>
    <r>
      <rPr>
        <sz val="10"/>
        <color theme="2" tint="-0.499984740745262"/>
        <rFont val="Century Gothic"/>
      </rPr>
      <t xml:space="preserve">not have expected such generosity, for it would have been quite natural for him to make me pay a big price for this coal (...) </t>
    </r>
    <r>
      <rPr>
        <sz val="10"/>
        <color theme="5"/>
        <rFont val="Century Gothic"/>
      </rPr>
      <t>He offers me</t>
    </r>
    <r>
      <rPr>
        <sz val="10"/>
        <color theme="2" tint="-0.499984740745262"/>
        <rFont val="Century Gothic"/>
      </rPr>
      <t xml:space="preserve"> also some petroleum, of which we are short, and sends me in the afternoon a fine present of two sacks of potatoes. </t>
    </r>
    <r>
      <rPr>
        <sz val="10"/>
        <color theme="5"/>
        <rFont val="Century Gothic"/>
      </rPr>
      <t xml:space="preserve">Mme. Andresen </t>
    </r>
    <r>
      <rPr>
        <sz val="10"/>
        <color theme="2" tint="-0.499984740745262"/>
        <rFont val="Century Gothic"/>
      </rPr>
      <t xml:space="preserve">has found out that </t>
    </r>
    <r>
      <rPr>
        <sz val="10"/>
        <color theme="5"/>
        <rFont val="Century Gothic"/>
      </rPr>
      <t>Chollet</t>
    </r>
    <r>
      <rPr>
        <sz val="10"/>
        <color theme="2" tint="-0.499984740745262"/>
        <rFont val="Century Gothic"/>
      </rPr>
      <t xml:space="preserve"> is suffering from scurvy. The charming lady at once despatches to him the whole of her own little stock of apples and oranges. She sends to me, with these, some pots of flowers, which she cultivates with great care. How could I ever sufficiently thank these excellent people?" (Charcot, 1911: 257-258)</t>
    </r>
  </si>
  <si>
    <r>
      <t>"</t>
    </r>
    <r>
      <rPr>
        <sz val="10"/>
        <color theme="5"/>
        <rFont val="Century Gothic"/>
      </rPr>
      <t>The whalers</t>
    </r>
    <r>
      <rPr>
        <sz val="10"/>
        <color theme="2" tint="-0.499984740745262"/>
        <rFont val="Century Gothic"/>
      </rPr>
      <t xml:space="preserve">, too, have warned </t>
    </r>
    <r>
      <rPr>
        <sz val="10"/>
        <color theme="5"/>
        <rFont val="Century Gothic"/>
      </rPr>
      <t xml:space="preserve">me </t>
    </r>
    <r>
      <rPr>
        <sz val="10"/>
        <color theme="2" tint="-0.499984740745262"/>
        <rFont val="Century Gothic"/>
      </rPr>
      <t>that we must keep a lookout, for in spite of all the precautions with which they surround themselves (which we cannot take for so short a stay) they are frequently driven ashore, they say." (Charcot, 1911: 258)</t>
    </r>
  </si>
  <si>
    <r>
      <t xml:space="preserve">"At 6.30, in spite of the thick weather, the </t>
    </r>
    <r>
      <rPr>
        <i/>
        <sz val="10"/>
        <color theme="2" tint="-0.499984740745262"/>
        <rFont val="Century Gothic"/>
      </rPr>
      <t>Sven Foy</t>
    </r>
    <r>
      <rPr>
        <sz val="10"/>
        <color theme="2" tint="-0.499984740745262"/>
        <rFont val="Century Gothic"/>
      </rPr>
      <t xml:space="preserve">n, another factory-ship, comes into the roadstead, accompanied by its little whale-boats, and anchors near us. </t>
    </r>
    <r>
      <rPr>
        <sz val="10"/>
        <color theme="5"/>
        <rFont val="Century Gothic"/>
      </rPr>
      <t>These Norwegians are certainly famous Sailors</t>
    </r>
    <r>
      <rPr>
        <sz val="10"/>
        <color theme="2" tint="-0.499984740745262"/>
        <rFont val="Century Gothic"/>
      </rPr>
      <t xml:space="preserve">, for all the </t>
    </r>
    <r>
      <rPr>
        <sz val="10"/>
        <color theme="5"/>
        <rFont val="Century Gothic"/>
      </rPr>
      <t>whalers</t>
    </r>
    <r>
      <rPr>
        <sz val="10"/>
        <color theme="2" tint="-0.499984740745262"/>
        <rFont val="Century Gothic"/>
      </rPr>
      <t xml:space="preserve"> are out hunting. One of them has even come in with two whales in tow and gone out again without waiting." (Charcot, 1911: 259)</t>
    </r>
  </si>
  <si>
    <r>
      <t xml:space="preserve">"At 4 o'clock </t>
    </r>
    <r>
      <rPr>
        <sz val="10"/>
        <color theme="5"/>
        <rFont val="Century Gothic"/>
      </rPr>
      <t xml:space="preserve">I went </t>
    </r>
    <r>
      <rPr>
        <sz val="10"/>
        <color theme="2" tint="-0.499984740745262"/>
        <rFont val="Century Gothic"/>
      </rPr>
      <t xml:space="preserve">on board the </t>
    </r>
    <r>
      <rPr>
        <i/>
        <sz val="10"/>
        <color theme="2" tint="-0.499984740745262"/>
        <rFont val="Century Gothic"/>
      </rPr>
      <t>Orn</t>
    </r>
    <r>
      <rPr>
        <sz val="10"/>
        <color theme="2" tint="-0.499984740745262"/>
        <rFont val="Century Gothic"/>
      </rPr>
      <t xml:space="preserve">, where </t>
    </r>
    <r>
      <rPr>
        <sz val="10"/>
        <color theme="5"/>
        <rFont val="Century Gothic"/>
      </rPr>
      <t>Captain Paulsen</t>
    </r>
    <r>
      <rPr>
        <sz val="10"/>
        <color theme="2" tint="-0.499984740745262"/>
        <rFont val="Century Gothic"/>
      </rPr>
      <t xml:space="preserve"> received me very affably. I had heard that he had the last edition of the English map of the South Shetlands, brought up to date by the aid of our labours on the </t>
    </r>
    <r>
      <rPr>
        <i/>
        <sz val="10"/>
        <color theme="2" tint="-0.499984740745262"/>
        <rFont val="Century Gothic"/>
      </rPr>
      <t>Francais</t>
    </r>
    <r>
      <rPr>
        <sz val="10"/>
        <color theme="2" tint="-0.499984740745262"/>
        <rFont val="Century Gothic"/>
      </rPr>
      <t xml:space="preserve">, </t>
    </r>
    <r>
      <rPr>
        <sz val="10"/>
        <color theme="5"/>
        <rFont val="Century Gothic"/>
      </rPr>
      <t>Nordenskjöld's</t>
    </r>
    <r>
      <rPr>
        <sz val="10"/>
        <color theme="2" tint="-0.499984740745262"/>
        <rFont val="Century Gothic"/>
      </rPr>
      <t xml:space="preserve">, and the information given by the </t>
    </r>
    <r>
      <rPr>
        <sz val="10"/>
        <color theme="5"/>
        <rFont val="Century Gothic"/>
      </rPr>
      <t>whalers</t>
    </r>
    <r>
      <rPr>
        <sz val="10"/>
        <color theme="2" tint="-0.499984740745262"/>
        <rFont val="Century Gothic"/>
      </rPr>
      <t xml:space="preserve">. He very kindly agreed to lend it to me to have it copied. He gave me some interesting details about his work here and told me that when the </t>
    </r>
    <r>
      <rPr>
        <i/>
        <sz val="10"/>
        <color theme="2" tint="-0.499984740745262"/>
        <rFont val="Century Gothic"/>
      </rPr>
      <t>Telefon</t>
    </r>
    <r>
      <rPr>
        <sz val="10"/>
        <color theme="2" tint="-0.499984740745262"/>
        <rFont val="Century Gothic"/>
      </rPr>
      <t xml:space="preserve"> was wrecked his </t>
    </r>
    <r>
      <rPr>
        <sz val="10"/>
        <color theme="5"/>
        <rFont val="Century Gothic"/>
      </rPr>
      <t xml:space="preserve">young wife </t>
    </r>
    <r>
      <rPr>
        <sz val="10"/>
        <color theme="2" tint="-0.499984740745262"/>
        <rFont val="Century Gothic"/>
      </rPr>
      <t>was on board, on her way to join him. She had to spend six hours in a small boat, and this year he did not allow her to accompany him." (Charcot, 1911: 259)</t>
    </r>
  </si>
  <si>
    <r>
      <t>"</t>
    </r>
    <r>
      <rPr>
        <i/>
        <sz val="10"/>
        <color theme="2" tint="-0.499984740745262"/>
        <rFont val="Century Gothic"/>
      </rPr>
      <t>New Sandefjord</t>
    </r>
    <r>
      <rPr>
        <sz val="10"/>
        <color theme="2" tint="-0.499984740745262"/>
        <rFont val="Century Gothic"/>
      </rPr>
      <t xml:space="preserve"> (it is thus that </t>
    </r>
    <r>
      <rPr>
        <sz val="10"/>
        <color theme="5"/>
        <rFont val="Century Gothic"/>
      </rPr>
      <t>the whalers</t>
    </r>
    <r>
      <rPr>
        <sz val="10"/>
        <color theme="2" tint="-0.499984740745262"/>
        <rFont val="Century Gothic"/>
      </rPr>
      <t xml:space="preserve">, in memory of the port at which they fitted out in Norway, call the cove to which we give the name of </t>
    </r>
    <r>
      <rPr>
        <i/>
        <sz val="10"/>
        <color theme="2" tint="-0.499984740745262"/>
        <rFont val="Century Gothic"/>
      </rPr>
      <t>'Whalers' Cove'</t>
    </r>
    <r>
      <rPr>
        <sz val="10"/>
        <color theme="2" tint="-0.499984740745262"/>
        <rFont val="Century Gothic"/>
      </rPr>
      <t>) now shelters all the ships expected, and the poor whales are in for it." (Charcot, 1911: 59-260)</t>
    </r>
  </si>
  <si>
    <r>
      <t xml:space="preserve">"The young </t>
    </r>
    <r>
      <rPr>
        <sz val="10"/>
        <color theme="5"/>
        <rFont val="Century Gothic"/>
      </rPr>
      <t>Danish doctor</t>
    </r>
    <r>
      <rPr>
        <sz val="10"/>
        <color theme="2" tint="-0.499984740745262"/>
        <rFont val="Century Gothic"/>
      </rPr>
      <t xml:space="preserve"> engaged for the season by the three companies should be on board the </t>
    </r>
    <r>
      <rPr>
        <i/>
        <sz val="10"/>
        <color theme="2" tint="-0.499984740745262"/>
        <rFont val="Century Gothic"/>
      </rPr>
      <t>Bombay</t>
    </r>
    <r>
      <rPr>
        <sz val="10"/>
        <color theme="2" tint="-0.499984740745262"/>
        <rFont val="Century Gothic"/>
      </rPr>
      <t>." (Charcot, 1911: 260)</t>
    </r>
  </si>
  <si>
    <r>
      <t xml:space="preserve">"Fortunately, a very thick boot partly saved him, but </t>
    </r>
    <r>
      <rPr>
        <sz val="10"/>
        <color theme="5"/>
        <rFont val="Century Gothic"/>
      </rPr>
      <t xml:space="preserve">he has a bad </t>
    </r>
    <r>
      <rPr>
        <sz val="10"/>
        <color theme="2" tint="-0.499984740745262"/>
        <rFont val="Century Gothic"/>
      </rPr>
      <t xml:space="preserve">wound on the joint, which will probably necessitate surgical aid. </t>
    </r>
    <r>
      <rPr>
        <sz val="10"/>
        <color theme="5"/>
        <rFont val="Century Gothic"/>
      </rPr>
      <t xml:space="preserve">I am </t>
    </r>
    <r>
      <rPr>
        <sz val="10"/>
        <color theme="2" tint="-0.499984740745262"/>
        <rFont val="Century Gothic"/>
      </rPr>
      <t xml:space="preserve">all the more grieved because he is one of our best and </t>
    </r>
    <r>
      <rPr>
        <sz val="10"/>
        <color theme="5"/>
        <rFont val="Century Gothic"/>
      </rPr>
      <t>bravest sailors</t>
    </r>
    <r>
      <rPr>
        <sz val="10"/>
        <color theme="2" tint="-0.499984740745262"/>
        <rFont val="Century Gothic"/>
      </rPr>
      <t>; but the victim himself takes it very cheerfully." (Charcot, 1911: 261)</t>
    </r>
  </si>
  <si>
    <r>
      <t xml:space="preserve">"The </t>
    </r>
    <r>
      <rPr>
        <sz val="10"/>
        <color theme="5"/>
        <rFont val="Century Gothic"/>
      </rPr>
      <t>whalers' doctor,</t>
    </r>
    <r>
      <rPr>
        <sz val="10"/>
        <color theme="2" tint="-0.499984740745262"/>
        <rFont val="Century Gothic"/>
      </rPr>
      <t xml:space="preserve"> by name </t>
    </r>
    <r>
      <rPr>
        <sz val="10"/>
        <color theme="5"/>
        <rFont val="Century Gothic"/>
      </rPr>
      <t>Malver,</t>
    </r>
    <r>
      <rPr>
        <sz val="10"/>
        <color theme="2" tint="-0.499984740745262"/>
        <rFont val="Century Gothic"/>
      </rPr>
      <t xml:space="preserve"> has come to pay us a visit. He is a very intelligent young man, but is making his first voyage and is much astonished at the life he is living and all he sees about him. </t>
    </r>
    <r>
      <rPr>
        <sz val="10"/>
        <color theme="5"/>
        <rFont val="Century Gothic"/>
      </rPr>
      <t>He speaks</t>
    </r>
    <r>
      <rPr>
        <sz val="10"/>
        <color theme="2" tint="-0.499984740745262"/>
        <rFont val="Century Gothic"/>
      </rPr>
      <t xml:space="preserve"> French and English fluently, and is enchanted when </t>
    </r>
    <r>
      <rPr>
        <sz val="10"/>
        <color theme="5"/>
        <rFont val="Century Gothic"/>
      </rPr>
      <t xml:space="preserve">I talk </t>
    </r>
    <r>
      <rPr>
        <sz val="10"/>
        <color theme="2" tint="-0.499984740745262"/>
        <rFont val="Century Gothic"/>
      </rPr>
      <t>to him about his beautiful city of Copenhagen." (Charcot, 1911: 261)</t>
    </r>
  </si>
  <si>
    <r>
      <t xml:space="preserve">"In the evening </t>
    </r>
    <r>
      <rPr>
        <sz val="10"/>
        <color theme="5"/>
        <rFont val="Century Gothic"/>
      </rPr>
      <t>I am i</t>
    </r>
    <r>
      <rPr>
        <sz val="10"/>
        <color theme="2" tint="-0.499984740745262"/>
        <rFont val="Century Gothic"/>
      </rPr>
      <t xml:space="preserve">nvited to dinner by </t>
    </r>
    <r>
      <rPr>
        <sz val="10"/>
        <color theme="5"/>
        <rFont val="Century Gothic"/>
      </rPr>
      <t>M. and Mme. Andresen</t>
    </r>
    <r>
      <rPr>
        <sz val="10"/>
        <color theme="2" tint="-0.499984740745262"/>
        <rFont val="Century Gothic"/>
      </rPr>
      <t xml:space="preserve">. For the occasion </t>
    </r>
    <r>
      <rPr>
        <sz val="10"/>
        <color theme="5"/>
        <rFont val="Century Gothic"/>
      </rPr>
      <t>I get into civilized garb</t>
    </r>
    <r>
      <rPr>
        <sz val="10"/>
        <color theme="2" tint="-0.499984740745262"/>
        <rFont val="Century Gothic"/>
      </rPr>
      <t xml:space="preserve">, with a linen shirt, a starched collar, cuffs, tie-pin, and all the rest. I must confess, moreover, that </t>
    </r>
    <r>
      <rPr>
        <sz val="10"/>
        <color theme="5"/>
        <rFont val="Century Gothic"/>
      </rPr>
      <t xml:space="preserve">I found myself </t>
    </r>
    <r>
      <rPr>
        <sz val="10"/>
        <color theme="2" tint="-0.499984740745262"/>
        <rFont val="Century Gothic"/>
      </rPr>
      <t>immediately at my ease and that</t>
    </r>
    <r>
      <rPr>
        <sz val="10"/>
        <color theme="5"/>
        <rFont val="Century Gothic"/>
      </rPr>
      <t xml:space="preserve"> I mechanically</t>
    </r>
    <r>
      <rPr>
        <sz val="10"/>
        <color theme="2" tint="-0.499984740745262"/>
        <rFont val="Century Gothic"/>
      </rPr>
      <t xml:space="preserve"> put into my pockets the useless objects I had given up for so many months; but it was impossible to get into my town shoes and I had to be content with substituting for my boots an enormous pair of snow-shoes. The dinner, at which </t>
    </r>
    <r>
      <rPr>
        <sz val="10"/>
        <color theme="5"/>
        <rFont val="Century Gothic"/>
      </rPr>
      <t>Captain Stolhani</t>
    </r>
    <r>
      <rPr>
        <sz val="10"/>
        <color theme="2" tint="-0.499984740745262"/>
        <rFont val="Century Gothic"/>
      </rPr>
      <t xml:space="preserve"> was present, was
delightful, and the dishes excellent. Amongst other things </t>
    </r>
    <r>
      <rPr>
        <sz val="10"/>
        <color theme="5"/>
        <rFont val="Century Gothic"/>
      </rPr>
      <t>we had c</t>
    </r>
    <r>
      <rPr>
        <sz val="10"/>
        <color theme="2" tint="-0.499984740745262"/>
        <rFont val="Century Gothic"/>
      </rPr>
      <t>hicken and some oranges! Must I confess again, at the risk of disillusionizing my readers on my return, that I found chicken and oranges excellent, but they made no more impression on me than if I had eaten them the night before!" (Charcot, 1911: 261-262)</t>
    </r>
  </si>
  <si>
    <r>
      <t>"T</t>
    </r>
    <r>
      <rPr>
        <sz val="10"/>
        <color theme="5"/>
        <rFont val="Century Gothic"/>
      </rPr>
      <t xml:space="preserve">he men </t>
    </r>
    <r>
      <rPr>
        <sz val="10"/>
        <color theme="2" tint="-0.499984740745262"/>
        <rFont val="Century Gothic"/>
      </rPr>
      <t xml:space="preserve">work without stopping all day at the dirtiest job possible; for not only must they pass the coal into our own bunkers but they have also to get it out of those of the </t>
    </r>
    <r>
      <rPr>
        <i/>
        <sz val="10"/>
        <color theme="2" tint="-0.499984740745262"/>
        <rFont val="Century Gothic"/>
      </rPr>
      <t>Gobernador Bories</t>
    </r>
    <r>
      <rPr>
        <sz val="10"/>
        <color theme="2" tint="-0.499984740745262"/>
        <rFont val="Century Gothic"/>
      </rPr>
      <t xml:space="preserve">. After 12 hours of this work an easily intelligible lassitude prevails, but with kind words and encouragement I succeed in re-establishing peace, and the work goes on till 7 p.m. By shutting the ears to some grumbling on the part of </t>
    </r>
    <r>
      <rPr>
        <sz val="10"/>
        <color theme="5"/>
        <rFont val="Century Gothic"/>
      </rPr>
      <t>our mercantile sailors,</t>
    </r>
    <r>
      <rPr>
        <sz val="10"/>
        <color theme="2" tint="-0.499984740745262"/>
        <rFont val="Century Gothic"/>
      </rPr>
      <t xml:space="preserve"> by showing confidence in them and by appearing at least to leave the initiative to them, one gets all one wants." (Charcot, 1911: 262)</t>
    </r>
  </si>
  <si>
    <r>
      <t xml:space="preserve">"A serious question at Deception Island is that of fresh water. </t>
    </r>
    <r>
      <rPr>
        <sz val="10"/>
        <color theme="5"/>
        <rFont val="Century Gothic"/>
      </rPr>
      <t>The whalers</t>
    </r>
    <r>
      <rPr>
        <sz val="10"/>
        <color theme="2" tint="-0.499984740745262"/>
        <rFont val="Century Gothic"/>
      </rPr>
      <t xml:space="preserve"> have need of very large quantities for their work, and to procure it they bring with them a whole outfit of canvas hose (…) With great ingenuity they catch the water coming from the little cascades formed by the melting of the snow on the top of the ice-cliffs, or else that coming from the snow covering the beach (...) In spitcof the competition between the different companies, the </t>
    </r>
    <r>
      <rPr>
        <sz val="10"/>
        <color theme="5"/>
        <rFont val="Century Gothic"/>
      </rPr>
      <t xml:space="preserve">directors, captains amid crews </t>
    </r>
    <r>
      <rPr>
        <sz val="10"/>
        <color theme="2" tint="-0.499984740745262"/>
        <rFont val="Century Gothic"/>
      </rPr>
      <t xml:space="preserve">make no attempt to injure one another and give mutual help in all things, especially in the matter of water. One and all work for the </t>
    </r>
    <r>
      <rPr>
        <sz val="10"/>
        <color rgb="FFFF0000"/>
        <rFont val="Century Gothic"/>
      </rPr>
      <t>....</t>
    </r>
    <r>
      <rPr>
        <sz val="10"/>
        <color theme="2" tint="-0.499984740745262"/>
        <rFont val="Century Gothic"/>
      </rPr>
      <t xml:space="preserve"> service." (Charcot, 1911: 262-263)</t>
    </r>
  </si>
  <si>
    <r>
      <t>"</t>
    </r>
    <r>
      <rPr>
        <sz val="10"/>
        <color theme="5"/>
        <rFont val="Century Gothic"/>
      </rPr>
      <t xml:space="preserve">M. Andresen </t>
    </r>
    <r>
      <rPr>
        <sz val="10"/>
        <color theme="2" tint="-0.499984740745262"/>
        <rFont val="Century Gothic"/>
      </rPr>
      <t xml:space="preserve">with his usual kindness saves </t>
    </r>
    <r>
      <rPr>
        <sz val="10"/>
        <color theme="5"/>
        <rFont val="Century Gothic"/>
      </rPr>
      <t>us</t>
    </r>
    <r>
      <rPr>
        <sz val="10"/>
        <color theme="2" tint="-0.499984740745262"/>
        <rFont val="Century Gothic"/>
      </rPr>
      <t xml:space="preserve"> numerous journeys by sending us water direct from his engine-pump. </t>
    </r>
    <r>
      <rPr>
        <sz val="10"/>
        <color theme="5"/>
        <rFont val="Century Gothic"/>
      </rPr>
      <t xml:space="preserve">We have been </t>
    </r>
    <r>
      <rPr>
        <sz val="10"/>
        <color theme="2" tint="-0.499984740745262"/>
        <rFont val="Century Gothic"/>
      </rPr>
      <t xml:space="preserve">fortunate enough in our turn to render him a little service. The lack of gloves prevented the diver from working more than a few minutes under water. The captain of the </t>
    </r>
    <r>
      <rPr>
        <i/>
        <sz val="10"/>
        <color theme="2" tint="-0.499984740745262"/>
        <rFont val="Century Gothic"/>
      </rPr>
      <t xml:space="preserve">Telefon </t>
    </r>
    <r>
      <rPr>
        <sz val="10"/>
        <color theme="2" tint="-0.499984740745262"/>
        <rFont val="Century Gothic"/>
      </rPr>
      <t xml:space="preserve">had very cleverly cut him out a leather pair, but the seams nevertheless let in the water. We have found on board some tubes of liquid rubber, which enables the gloves to be made perfectly watertight, and this apparently insignificant gift is of priceless value in </t>
    </r>
    <r>
      <rPr>
        <sz val="10"/>
        <color theme="5"/>
        <rFont val="Century Gothic"/>
      </rPr>
      <t xml:space="preserve">our friend's </t>
    </r>
    <r>
      <rPr>
        <sz val="10"/>
        <color theme="2" tint="-0.499984740745262"/>
        <rFont val="Century Gothic"/>
      </rPr>
      <t>work." (Charcot, 1911: 263)</t>
    </r>
  </si>
  <si>
    <r>
      <t xml:space="preserve">"I have made the acquaintance of the </t>
    </r>
    <r>
      <rPr>
        <sz val="10"/>
        <color theme="5"/>
        <rFont val="Century Gothic"/>
      </rPr>
      <t>captain</t>
    </r>
    <r>
      <rPr>
        <sz val="10"/>
        <color theme="2" tint="-0.499984740745262"/>
        <rFont val="Century Gothic"/>
      </rPr>
      <t xml:space="preserve"> of the</t>
    </r>
    <r>
      <rPr>
        <i/>
        <sz val="10"/>
        <color theme="2" tint="-0.499984740745262"/>
        <rFont val="Century Gothic"/>
      </rPr>
      <t xml:space="preserve"> Telefon</t>
    </r>
    <r>
      <rPr>
        <sz val="10"/>
        <color theme="2" tint="-0.499984740745262"/>
        <rFont val="Century Gothic"/>
      </rPr>
      <t xml:space="preserve">, a superb </t>
    </r>
    <r>
      <rPr>
        <sz val="10"/>
        <color theme="5"/>
        <rFont val="Century Gothic"/>
      </rPr>
      <t>type of Norwegian</t>
    </r>
    <r>
      <rPr>
        <sz val="10"/>
        <color theme="2" tint="-0.499984740745262"/>
        <rFont val="Century Gothic"/>
      </rPr>
      <t>, of uncommon vigour and shrewdness. He has recently strained his foot seriously, which does not prevent him from jumping a distance of 3 metres, without turning a hair, to return my visit." (Charcot, 1911: 263)</t>
    </r>
  </si>
  <si>
    <r>
      <t>"</t>
    </r>
    <r>
      <rPr>
        <sz val="10"/>
        <color theme="5"/>
        <rFont val="Century Gothic"/>
      </rPr>
      <t>Liouville, Gourdon and I</t>
    </r>
    <r>
      <rPr>
        <sz val="10"/>
        <color theme="2" tint="-0.499984740745262"/>
        <rFont val="Century Gothic"/>
      </rPr>
      <t xml:space="preserve"> have examined Hervés' wound under chloroform. The articulation of the first joint is laid open, but we agree, from the healthy appearance of the wound, that the amputation which we dreaded is unnecessary, and we content ourselves with some stitches (...) It would be difficult to imagine a better patient, always cheerful, content, and good-humoured. This gentle </t>
    </r>
    <r>
      <rPr>
        <sz val="10"/>
        <color theme="5"/>
        <rFont val="Century Gothic"/>
      </rPr>
      <t>Breton giant,</t>
    </r>
    <r>
      <rPr>
        <sz val="10"/>
        <color theme="2" tint="-0.499984740745262"/>
        <rFont val="Century Gothic"/>
      </rPr>
      <t xml:space="preserve"> since he has been on board, has never had a moment of bad temper nor aught but a smile on his good-natured, intelligent face." (Charcot, 1911: 264)</t>
    </r>
  </si>
  <si>
    <r>
      <t xml:space="preserve">"In the evening we had </t>
    </r>
    <r>
      <rPr>
        <sz val="10"/>
        <color theme="5"/>
        <rFont val="Century Gothic"/>
      </rPr>
      <t>M. and Mme. Andresen</t>
    </r>
    <r>
      <rPr>
        <sz val="10"/>
        <color theme="2" tint="-0.499984740745262"/>
        <rFont val="Century Gothic"/>
      </rPr>
      <t xml:space="preserve"> to dinner. We did our best in their honour, </t>
    </r>
    <r>
      <rPr>
        <sz val="10"/>
        <color theme="5"/>
        <rFont val="Century Gothic"/>
      </rPr>
      <t>our s</t>
    </r>
    <r>
      <rPr>
        <sz val="10"/>
        <color theme="2" tint="-0.499984740745262"/>
        <rFont val="Century Gothic"/>
      </rPr>
      <t xml:space="preserve">ervice with the arms of the </t>
    </r>
    <r>
      <rPr>
        <i/>
        <sz val="10"/>
        <color theme="2" tint="-0.499984740745262"/>
        <rFont val="Century Gothic"/>
      </rPr>
      <t>Pourquoi-Pas?</t>
    </r>
    <r>
      <rPr>
        <sz val="10"/>
        <color theme="2" tint="-0.499984740745262"/>
        <rFont val="Century Gothic"/>
      </rPr>
      <t xml:space="preserve"> on it being brought out, while we got together with great difficulty two unbroken tumblers and five champagne glasses (...) </t>
    </r>
    <r>
      <rPr>
        <sz val="10"/>
        <color theme="5"/>
        <rFont val="Century Gothic"/>
      </rPr>
      <t xml:space="preserve">As I do not wish </t>
    </r>
    <r>
      <rPr>
        <sz val="10"/>
        <color theme="2" tint="-0.499984740745262"/>
        <rFont val="Century Gothic"/>
      </rPr>
      <t xml:space="preserve">to appear more ignorant than 'everybody ' and as my scoldings would do no good, I can only be resigned. We produced the best from our stores and our cellar, and I must say that </t>
    </r>
    <r>
      <rPr>
        <sz val="10"/>
        <color theme="5"/>
        <rFont val="Century Gothic"/>
      </rPr>
      <t>our guests</t>
    </r>
    <r>
      <rPr>
        <sz val="10"/>
        <color theme="2" tint="-0.499984740745262"/>
        <rFont val="Century Gothic"/>
      </rPr>
      <t xml:space="preserve"> were good enough to appear to appreciate French cookery and the generous wines of </t>
    </r>
    <r>
      <rPr>
        <sz val="10"/>
        <color theme="5"/>
        <rFont val="Century Gothic"/>
      </rPr>
      <t>our country</t>
    </r>
    <r>
      <rPr>
        <sz val="10"/>
        <color theme="2" tint="-0.499984740745262"/>
        <rFont val="Century Gothic"/>
      </rPr>
      <t>." (Charcot, 1911: 264)</t>
    </r>
  </si>
  <si>
    <r>
      <t xml:space="preserve">"This morning our two </t>
    </r>
    <r>
      <rPr>
        <sz val="10"/>
        <color theme="5"/>
        <rFont val="Century Gothic"/>
      </rPr>
      <t>naturalists, Liouville and Gain</t>
    </r>
    <r>
      <rPr>
        <sz val="10"/>
        <color theme="2" tint="-0.499984740745262"/>
        <rFont val="Century Gothic"/>
      </rPr>
      <t xml:space="preserve">, accompanied by </t>
    </r>
    <r>
      <rPr>
        <sz val="10"/>
        <color theme="5"/>
        <rFont val="Century Gothic"/>
      </rPr>
      <t>Senouque</t>
    </r>
    <r>
      <rPr>
        <sz val="10"/>
        <color theme="2" tint="-0.499984740745262"/>
        <rFont val="Century Gothic"/>
      </rPr>
      <t xml:space="preserve"> with the cinematograph, went out on the </t>
    </r>
    <r>
      <rPr>
        <i/>
        <sz val="10"/>
        <color theme="2" tint="-0.499984740745262"/>
        <rFont val="Century Gothic"/>
      </rPr>
      <t>Almirante Uribe</t>
    </r>
    <r>
      <rPr>
        <sz val="10"/>
        <color theme="2" tint="-0.499984740745262"/>
        <rFont val="Century Gothic"/>
      </rPr>
      <t xml:space="preserve"> for a whale-hunt, </t>
    </r>
    <r>
      <rPr>
        <sz val="10"/>
        <color theme="5"/>
        <rFont val="Century Gothic"/>
      </rPr>
      <t>M. and Mme. Andresen</t>
    </r>
    <r>
      <rPr>
        <sz val="10"/>
        <color theme="2" tint="-0.499984740745262"/>
        <rFont val="Century Gothic"/>
      </rPr>
      <t xml:space="preserve"> being of the party. It was an unique and unexpected opportunity for them..." (Charcot, 1911: 265)</t>
    </r>
  </si>
  <si>
    <r>
      <t>"</t>
    </r>
    <r>
      <rPr>
        <sz val="10"/>
        <color theme="5"/>
        <rFont val="Century Gothic"/>
      </rPr>
      <t>M. and Mme. Andresen</t>
    </r>
    <r>
      <rPr>
        <sz val="10"/>
        <color theme="2" tint="-0.499984740745262"/>
        <rFont val="Century Gothic"/>
      </rPr>
      <t xml:space="preserve"> have the excellent idea of coming to take us all out whale-hunting on the </t>
    </r>
    <r>
      <rPr>
        <i/>
        <sz val="10"/>
        <color theme="2" tint="-0.499984740745262"/>
        <rFont val="Century Gothic"/>
      </rPr>
      <t>Almirante Valenzuela</t>
    </r>
    <r>
      <rPr>
        <sz val="10"/>
        <color theme="2" tint="-0.499984740745262"/>
        <rFont val="Century Gothic"/>
      </rPr>
      <t xml:space="preserve">. As on my first visit I am struck by the extreme cleanliness of these little vessels, the very practical system in vogue on them and the real comfort displayed in their fitting up (...) </t>
    </r>
    <r>
      <rPr>
        <sz val="10"/>
        <color theme="5"/>
        <rFont val="Century Gothic"/>
      </rPr>
      <t>For people really fond of the sea</t>
    </r>
    <r>
      <rPr>
        <sz val="10"/>
        <color theme="2" tint="-0.499984740745262"/>
        <rFont val="Century Gothic"/>
      </rPr>
      <t xml:space="preserve"> she would make a wonderful little yacht. I need not, I think, give another description either of the boat or of a whale-hunt." (Charcot, 1911: 265)</t>
    </r>
  </si>
  <si>
    <r>
      <t>"</t>
    </r>
    <r>
      <rPr>
        <sz val="10"/>
        <color theme="5"/>
        <rFont val="Century Gothic"/>
      </rPr>
      <t>The whalers,</t>
    </r>
    <r>
      <rPr>
        <sz val="10"/>
        <color theme="2" tint="-0.499984740745262"/>
        <rFont val="Century Gothic"/>
      </rPr>
      <t xml:space="preserve"> however, who are not working for the pleasure of the thing, are upset, for hunting is bad this season." (Charcot, 1911: 266-267)</t>
    </r>
  </si>
  <si>
    <r>
      <t xml:space="preserve">"The bad weather which has lasted since the beginning of the summer campaign, unparalleled both for persistence and violence, troubles the </t>
    </r>
    <r>
      <rPr>
        <sz val="10"/>
        <color theme="5"/>
        <rFont val="Century Gothic"/>
      </rPr>
      <t>fishermen</t>
    </r>
    <r>
      <rPr>
        <sz val="10"/>
        <color theme="2" tint="-0.499984740745262"/>
        <rFont val="Century Gothic"/>
      </rPr>
      <t xml:space="preserve"> a lot. There is perhaps also another reason, more important and serious for the</t>
    </r>
    <r>
      <rPr>
        <sz val="10"/>
        <color theme="5"/>
        <rFont val="Century Gothic"/>
      </rPr>
      <t xml:space="preserve"> whalers</t>
    </r>
    <r>
      <rPr>
        <sz val="10"/>
        <color theme="2" tint="-0.499984740745262"/>
        <rFont val="Century Gothic"/>
      </rPr>
      <t>." (Charcot, 1911: 267)</t>
    </r>
  </si>
  <si>
    <r>
      <t xml:space="preserve">"(...) while the </t>
    </r>
    <r>
      <rPr>
        <i/>
        <sz val="10"/>
        <color theme="2" tint="-0.499984740745262"/>
        <rFont val="Century Gothic"/>
      </rPr>
      <t>Almirante Valenzuela</t>
    </r>
    <r>
      <rPr>
        <sz val="10"/>
        <color theme="2" tint="-0.499984740745262"/>
        <rFont val="Century Gothic"/>
      </rPr>
      <t xml:space="preserve"> took a little more coal and some provisions and started off again. These boats indeed only rest once a week, on Sundays, spending the remainder of their time out of harbour in pursuit of their work. </t>
    </r>
    <r>
      <rPr>
        <sz val="10"/>
        <color theme="5"/>
        <rFont val="Century Gothic"/>
      </rPr>
      <t>The men</t>
    </r>
    <r>
      <rPr>
        <sz val="10"/>
        <color theme="2" tint="-0.499984740745262"/>
        <rFont val="Century Gothic"/>
      </rPr>
      <t xml:space="preserve"> take watches as on board all ships, but as soon as a whale is sighted every one must be on deck, even the men available for the engine, and under these conditions they can rarely get four consecutive hours of sleep. Far more frequently they pass 24 hours without going to bed. The only moment of real rest, for the </t>
    </r>
    <r>
      <rPr>
        <sz val="10"/>
        <color theme="5"/>
        <rFont val="Century Gothic"/>
      </rPr>
      <t>captain as for the crew</t>
    </r>
    <r>
      <rPr>
        <sz val="10"/>
        <color theme="2" tint="-0.499984740745262"/>
        <rFont val="Century Gothic"/>
      </rPr>
      <t>, is when several whales are being towed back and there is no possibility of pursuing others for a time. But all these men, though their fixed monthly wage is small, make money when the catch is good, and they forget the miseries of this arduous profession when they think that the wife and children at home in Norway lack nothing in the clean little cottage where they themselves may perhaps one day enjoy their hardly earned repose." (Charcot, 1911: 267-268)</t>
    </r>
  </si>
  <si>
    <r>
      <t>"</t>
    </r>
    <r>
      <rPr>
        <sz val="10"/>
        <color theme="5"/>
        <rFont val="Century Gothic"/>
      </rPr>
      <t>The diver, M. Michelson</t>
    </r>
    <r>
      <rPr>
        <sz val="10"/>
        <color theme="2" tint="-0.499984740745262"/>
        <rFont val="Century Gothic"/>
      </rPr>
      <t xml:space="preserve">, an intelligent </t>
    </r>
    <r>
      <rPr>
        <sz val="10"/>
        <color theme="5"/>
        <rFont val="Century Gothic"/>
      </rPr>
      <t>Norwegian</t>
    </r>
    <r>
      <rPr>
        <sz val="10"/>
        <color theme="2" tint="-0.499984740745262"/>
        <rFont val="Century Gothic"/>
      </rPr>
      <t xml:space="preserve">, has been down to-day to examine the hull of the </t>
    </r>
    <r>
      <rPr>
        <i/>
        <sz val="10"/>
        <color theme="2" tint="-0.499984740745262"/>
        <rFont val="Century Gothic"/>
      </rPr>
      <t>Pourquoi-Pas?</t>
    </r>
    <r>
      <rPr>
        <sz val="10"/>
        <color theme="2" tint="-0.499984740745262"/>
        <rFont val="Century Gothic"/>
      </rPr>
      <t xml:space="preserve"> He has been at work nearly three hours beneath the ship, examining minutely all the submerged portions. The low temperature of the water compels him to come up to the surface practically every ten minutes, and even then he remains a few moments without power of speech. Before he began his inspection I asked him, if he found anything serious, to tell noone but me (...) 'You cannot, you must not navigate in such a state in the midst of ice' he says to me. 'Mere ordinary navigation is already dangerous, and the slightest shock might send you to the bottom.'" (Charcot, 1911: 268-269)</t>
    </r>
  </si>
  <si>
    <r>
      <t xml:space="preserve">"A few minutes later </t>
    </r>
    <r>
      <rPr>
        <sz val="10"/>
        <color theme="5"/>
        <rFont val="Century Gothic"/>
      </rPr>
      <t xml:space="preserve">M. Andresen </t>
    </r>
    <r>
      <rPr>
        <sz val="10"/>
        <color theme="2" tint="-0.499984740745262"/>
        <rFont val="Century Gothic"/>
      </rPr>
      <t xml:space="preserve">comes to look for me and tells me that </t>
    </r>
    <r>
      <rPr>
        <sz val="10"/>
        <color theme="5"/>
        <rFont val="Century Gothic"/>
      </rPr>
      <t>Michelson</t>
    </r>
    <r>
      <rPr>
        <sz val="10"/>
        <color theme="2" tint="-0.499984740745262"/>
        <rFont val="Century Gothic"/>
      </rPr>
      <t xml:space="preserve"> has begged him to speak to me and explain to me the seriousness of the matter. I thank them both, but in my turn beg them to let out nothing of what they know. We must continue the task we have undertaken, </t>
    </r>
    <r>
      <rPr>
        <sz val="10"/>
        <color theme="5"/>
        <rFont val="Century Gothic"/>
      </rPr>
      <t>our honour</t>
    </r>
    <r>
      <rPr>
        <sz val="10"/>
        <color theme="2" tint="-0.499984740745262"/>
        <rFont val="Century Gothic"/>
      </rPr>
      <t xml:space="preserve"> and, still more important, that of our country being at stake (...) </t>
    </r>
    <r>
      <rPr>
        <sz val="10"/>
        <color theme="5"/>
        <rFont val="Century Gothic"/>
      </rPr>
      <t xml:space="preserve">These strenuous men </t>
    </r>
    <r>
      <rPr>
        <sz val="10"/>
        <color theme="2" tint="-0.499984740745262"/>
        <rFont val="Century Gothic"/>
      </rPr>
      <t>understand me and shake my hand. They would do the same in my place." (Charcot, 1911: 269)</t>
    </r>
  </si>
  <si>
    <r>
      <rPr>
        <sz val="10"/>
        <color theme="5"/>
        <rFont val="Century Gothic"/>
      </rPr>
      <t>"I try</t>
    </r>
    <r>
      <rPr>
        <sz val="10"/>
        <color theme="2" tint="-0.499984740745262"/>
        <rFont val="Century Gothic"/>
      </rPr>
      <t xml:space="preserve"> in vain to induce </t>
    </r>
    <r>
      <rPr>
        <sz val="10"/>
        <color theme="5"/>
        <rFont val="Century Gothic"/>
      </rPr>
      <t>Michelson</t>
    </r>
    <r>
      <rPr>
        <sz val="10"/>
        <color theme="2" tint="-0.499984740745262"/>
        <rFont val="Century Gothic"/>
      </rPr>
      <t xml:space="preserve"> to accept some remuneration for his examination of the ship. </t>
    </r>
    <r>
      <rPr>
        <sz val="10"/>
        <color theme="5"/>
        <rFont val="Century Gothic"/>
      </rPr>
      <t xml:space="preserve">He answers </t>
    </r>
    <r>
      <rPr>
        <sz val="10"/>
        <color theme="2" tint="-0.499984740745262"/>
        <rFont val="Century Gothic"/>
      </rPr>
      <t xml:space="preserve">with a laugh that he did not come to Deception Island to dive around the vessels of </t>
    </r>
    <r>
      <rPr>
        <sz val="10"/>
        <color theme="5"/>
        <rFont val="Century Gothic"/>
      </rPr>
      <t>scientific expeditions</t>
    </r>
    <r>
      <rPr>
        <sz val="10"/>
        <color theme="2" tint="-0.499984740745262"/>
        <rFont val="Century Gothic"/>
      </rPr>
      <t>, so that this has been a pleasant distraction for him. I feel that by insisting I shall in the end offend him, and I have to content myself with expressing as best I can my gratitude and my admiration for his disinterestedness." (Charcot, 1911: 270)</t>
    </r>
  </si>
  <si>
    <r>
      <t>"</t>
    </r>
    <r>
      <rPr>
        <sz val="10"/>
        <color theme="5"/>
        <rFont val="Century Gothic"/>
      </rPr>
      <t xml:space="preserve">I should </t>
    </r>
    <r>
      <rPr>
        <sz val="10"/>
        <color theme="2" tint="-0.499984740745262"/>
        <rFont val="Century Gothic"/>
      </rPr>
      <t xml:space="preserve">have liked to stop here during the continuance of this gale, for at the other anchorage I am always afraid of driving or of losing our anchors in the network of chains belonging to the </t>
    </r>
    <r>
      <rPr>
        <sz val="10"/>
        <color theme="5"/>
        <rFont val="Century Gothic"/>
      </rPr>
      <t>whalers</t>
    </r>
    <r>
      <rPr>
        <sz val="10"/>
        <color theme="2" tint="-0.499984740745262"/>
        <rFont val="Century Gothic"/>
      </rPr>
      <t xml:space="preserve">; but </t>
    </r>
    <r>
      <rPr>
        <sz val="10"/>
        <color theme="5"/>
        <rFont val="Century Gothic"/>
      </rPr>
      <t>Gourdon</t>
    </r>
    <r>
      <rPr>
        <sz val="10"/>
        <color theme="2" tint="-0.499984740745262"/>
        <rFont val="Century Gothic"/>
      </rPr>
      <t xml:space="preserve">, who has gone on a trip in the picket-boat is to rejoin as there, and his observations with the pendulum and the seismograph are not yet finished. So we return and try to moor as close to land as possible, in the hope of finding bottom at less depth and with better holding. But all of a sudden we drive and our anchor-shackle breaks and is lost. Luckily I had taken the precaution of bringing five. The weather is so bad that it is extremely difficult to manoeuvre in the midst of all these vessels and we run dangerously near the high cliff. Not till 9 o'clock are we able to moor again, but we are now holding so well that I believe this time we are caught in the chain of the </t>
    </r>
    <r>
      <rPr>
        <i/>
        <sz val="10"/>
        <color theme="2" tint="-0.499984740745262"/>
        <rFont val="Century Gothic"/>
      </rPr>
      <t>Bombay</t>
    </r>
    <r>
      <rPr>
        <sz val="10"/>
        <color theme="2" tint="-0.499984740745262"/>
        <rFont val="Century Gothic"/>
      </rPr>
      <t>." (Charcot, 1911: 271)</t>
    </r>
  </si>
  <si>
    <r>
      <t>"</t>
    </r>
    <r>
      <rPr>
        <sz val="10"/>
        <color theme="5"/>
        <rFont val="Century Gothic"/>
      </rPr>
      <t xml:space="preserve">The whalers </t>
    </r>
    <r>
      <rPr>
        <sz val="10"/>
        <color theme="2" tint="-0.499984740745262"/>
        <rFont val="Century Gothic"/>
      </rPr>
      <t>have been unable to go out and those outside have quickly returned." (Charcot, 1911: 271)</t>
    </r>
  </si>
  <si>
    <r>
      <t xml:space="preserve">"The soundings at the entrance to Whalers' Cove are incomplete or erroneous ; and, since this place is now frequented, as from its situation it deserves to be, </t>
    </r>
    <r>
      <rPr>
        <sz val="10"/>
        <color theme="5"/>
        <rFont val="Century Gothic"/>
      </rPr>
      <t>both by whalers and by scientific expeditions</t>
    </r>
    <r>
      <rPr>
        <sz val="10"/>
        <color theme="2" tint="-0.499984740745262"/>
        <rFont val="Century Gothic"/>
      </rPr>
      <t xml:space="preserve">, it is right for us to try to rectify and complete its charting. There is work therefore for </t>
    </r>
    <r>
      <rPr>
        <sz val="10"/>
        <color theme="5"/>
        <rFont val="Century Gothic"/>
      </rPr>
      <t xml:space="preserve">our officers, while the naturalists and geologist </t>
    </r>
    <r>
      <rPr>
        <sz val="10"/>
        <color theme="2" tint="-0.499984740745262"/>
        <rFont val="Century Gothic"/>
      </rPr>
      <t>have plenty to do for their part." (Charcot, 1911: 271)</t>
    </r>
  </si>
  <si>
    <r>
      <t xml:space="preserve">"The programme which I have mapped out for myself is to try to reach Esperance Bay, where </t>
    </r>
    <r>
      <rPr>
        <sz val="10"/>
        <color theme="5"/>
        <rFont val="Century Gothic"/>
      </rPr>
      <t>Duse and J. Gunnar Andersson</t>
    </r>
    <r>
      <rPr>
        <sz val="10"/>
        <color theme="2" tint="-0.499984740745262"/>
        <rFont val="Century Gothic"/>
      </rPr>
      <t xml:space="preserve">, of the </t>
    </r>
    <r>
      <rPr>
        <sz val="10"/>
        <color theme="5"/>
        <rFont val="Century Gothic"/>
      </rPr>
      <t>Nordenskjöld</t>
    </r>
    <r>
      <rPr>
        <sz val="10"/>
        <color theme="2" tint="-0.499984740745262"/>
        <rFont val="Century Gothic"/>
      </rPr>
      <t xml:space="preserve"> Expedition, wintered under such dramatic conditions. Professor Nordenskjold gave me in writing information to enable me to recover some fossils which they were obliged to leave behind. Lastly the </t>
    </r>
    <r>
      <rPr>
        <sz val="10"/>
        <color theme="5"/>
        <rFont val="Century Gothic"/>
      </rPr>
      <t>whalemen</t>
    </r>
    <r>
      <rPr>
        <sz val="10"/>
        <color theme="2" tint="-0.499984740745262"/>
        <rFont val="Century Gothic"/>
      </rPr>
      <t xml:space="preserve"> are very anxious to know whether there cannot be found in the bays of Joinville Island some good anchorages, at which they could carry on their work. It comes with in the scope of our duties to discover this for ourselves and to try to bring the information back to them." (Charcot, 1911: 272)</t>
    </r>
  </si>
  <si>
    <r>
      <t>"</t>
    </r>
    <r>
      <rPr>
        <sz val="10"/>
        <color theme="5"/>
        <rFont val="Century Gothic"/>
      </rPr>
      <t>We have</t>
    </r>
    <r>
      <rPr>
        <sz val="10"/>
        <color theme="2" tint="-0.499984740745262"/>
        <rFont val="Century Gothic"/>
      </rPr>
      <t xml:space="preserve"> offered </t>
    </r>
    <r>
      <rPr>
        <sz val="10"/>
        <color theme="5"/>
        <rFont val="Century Gothic"/>
      </rPr>
      <t>our hospitality to Captain Stolkan</t>
    </r>
    <r>
      <rPr>
        <sz val="10"/>
        <color theme="2" tint="-0.499984740745262"/>
        <rFont val="Century Gothic"/>
      </rPr>
      <t xml:space="preserve">i of the </t>
    </r>
    <r>
      <rPr>
        <i/>
        <sz val="10"/>
        <color theme="2" tint="-0.499984740745262"/>
        <rFont val="Century Gothic"/>
      </rPr>
      <t>Gobernador Bories</t>
    </r>
    <r>
      <rPr>
        <sz val="10"/>
        <color theme="2" tint="-0.499984740745262"/>
        <rFont val="Century Gothic"/>
      </rPr>
      <t xml:space="preserve"> and to Captain Eouvre of the </t>
    </r>
    <r>
      <rPr>
        <i/>
        <sz val="10"/>
        <color theme="2" tint="-0.499984740745262"/>
        <rFont val="Century Gothic"/>
      </rPr>
      <t>Bombay</t>
    </r>
    <r>
      <rPr>
        <sz val="10"/>
        <color theme="2" tint="-0.499984740745262"/>
        <rFont val="Century Gothic"/>
      </rPr>
      <t xml:space="preserve">. Both are very interested in </t>
    </r>
    <r>
      <rPr>
        <sz val="10"/>
        <color theme="5"/>
        <rFont val="Century Gothic"/>
      </rPr>
      <t>our Expedition</t>
    </r>
    <r>
      <rPr>
        <sz val="10"/>
        <color theme="2" tint="-0.499984740745262"/>
        <rFont val="Century Gothic"/>
      </rPr>
      <t>, and are pleased to see that we are paying attention to their labours. In conversation with them we, on our side, pick up useful information about these regions, and we tell them in return what we can about Port Lockroy and De Gerlache Strait, which it maybe advantageous for them to know." (Charcot, 1911: 272)</t>
    </r>
  </si>
  <si>
    <r>
      <t>"So when the young</t>
    </r>
    <r>
      <rPr>
        <sz val="10"/>
        <color theme="5"/>
        <rFont val="Century Gothic"/>
      </rPr>
      <t xml:space="preserve"> Danish doctor</t>
    </r>
    <r>
      <rPr>
        <sz val="10"/>
        <color theme="2" tint="-0.499984740745262"/>
        <rFont val="Century Gothic"/>
      </rPr>
      <t xml:space="preserve"> on the station, </t>
    </r>
    <r>
      <rPr>
        <sz val="10"/>
        <color theme="5"/>
        <rFont val="Century Gothic"/>
      </rPr>
      <t>Dr. Malver</t>
    </r>
    <r>
      <rPr>
        <sz val="10"/>
        <color theme="2" tint="-0.499984740745262"/>
        <rFont val="Century Gothic"/>
      </rPr>
      <t xml:space="preserve">, comes to dine with us </t>
    </r>
    <r>
      <rPr>
        <sz val="10"/>
        <color theme="5"/>
        <rFont val="Century Gothic"/>
      </rPr>
      <t>I ask him</t>
    </r>
    <r>
      <rPr>
        <sz val="10"/>
        <color theme="2" tint="-0.499984740745262"/>
        <rFont val="Century Gothic"/>
      </rPr>
      <t xml:space="preserve"> whether he would care during his stay to make some meteorological observations. He has very little to occupy him and is delighted to oblige us while doing something in the cause of science." (Charcot, 1911: 272-273)</t>
    </r>
  </si>
  <si>
    <r>
      <t>"The fresh water problem still</t>
    </r>
    <r>
      <rPr>
        <sz val="10"/>
        <color theme="5"/>
        <rFont val="Century Gothic"/>
      </rPr>
      <t xml:space="preserve"> worries us</t>
    </r>
    <r>
      <rPr>
        <sz val="10"/>
        <color theme="2" tint="-0.499984740745262"/>
        <rFont val="Century Gothic"/>
      </rPr>
      <t xml:space="preserve"> and, in spite of </t>
    </r>
    <r>
      <rPr>
        <sz val="10"/>
        <color theme="5"/>
        <rFont val="Century Gothic"/>
      </rPr>
      <t>everybody's</t>
    </r>
    <r>
      <rPr>
        <sz val="10"/>
        <color theme="2" tint="-0.499984740745262"/>
        <rFont val="Century Gothic"/>
      </rPr>
      <t xml:space="preserve"> kindness, we can with difficulty keep </t>
    </r>
    <r>
      <rPr>
        <sz val="10"/>
        <color theme="5"/>
        <rFont val="Century Gothic"/>
      </rPr>
      <t xml:space="preserve">our casks </t>
    </r>
    <r>
      <rPr>
        <sz val="10"/>
        <color theme="2" tint="-0.499984740745262"/>
        <rFont val="Century Gothic"/>
      </rPr>
      <t>full." (Charcot, 1911: 273)</t>
    </r>
  </si>
  <si>
    <r>
      <t xml:space="preserve">"Before leaving, in case we cannot return to Deception, I hand to </t>
    </r>
    <r>
      <rPr>
        <sz val="10"/>
        <color theme="5"/>
        <rFont val="Century Gothic"/>
      </rPr>
      <t xml:space="preserve">M. Andresen </t>
    </r>
    <r>
      <rPr>
        <sz val="10"/>
        <color theme="2" tint="-0.499984740745262"/>
        <rFont val="Century Gothic"/>
      </rPr>
      <t xml:space="preserve">our mail and some reports which he undertakes to transmit to the </t>
    </r>
    <r>
      <rPr>
        <i/>
        <sz val="10"/>
        <color theme="2" tint="-0.499984740745262"/>
        <rFont val="Century Gothic"/>
      </rPr>
      <t xml:space="preserve">Academie des Sciences </t>
    </r>
    <r>
      <rPr>
        <sz val="10"/>
        <color theme="2" tint="-0.499984740745262"/>
        <rFont val="Century Gothic"/>
      </rPr>
      <t xml:space="preserve">if he gets back to Punta Arenas before </t>
    </r>
    <r>
      <rPr>
        <sz val="10"/>
        <color theme="5"/>
        <rFont val="Century Gothic"/>
      </rPr>
      <t>us</t>
    </r>
    <r>
      <rPr>
        <sz val="10"/>
        <color theme="2" tint="-0.499984740745262"/>
        <rFont val="Century Gothic"/>
      </rPr>
      <t>." (Charcot, 1911: 273)</t>
    </r>
  </si>
  <si>
    <r>
      <t>"</t>
    </r>
    <r>
      <rPr>
        <sz val="10"/>
        <color theme="5"/>
        <rFont val="Century Gothic"/>
      </rPr>
      <t xml:space="preserve">Herve </t>
    </r>
    <r>
      <rPr>
        <sz val="10"/>
        <color theme="2" tint="-0.499984740745262"/>
        <rFont val="Century Gothic"/>
      </rPr>
      <t xml:space="preserve">is getting better and better, and has been able to return to his bunk on the mess-deek. </t>
    </r>
    <r>
      <rPr>
        <sz val="10"/>
        <color theme="5"/>
        <rFont val="Century Gothic"/>
      </rPr>
      <t>Chollet,</t>
    </r>
    <r>
      <rPr>
        <sz val="10"/>
        <color theme="2" tint="-0.499984740745262"/>
        <rFont val="Century Gothic"/>
      </rPr>
      <t xml:space="preserve"> thanks above all to </t>
    </r>
    <r>
      <rPr>
        <sz val="10"/>
        <color theme="5"/>
        <rFont val="Century Gothic"/>
      </rPr>
      <t>Mme. Andresen's</t>
    </r>
    <r>
      <rPr>
        <sz val="10"/>
        <color theme="2" tint="-0.499984740745262"/>
        <rFont val="Century Gothic"/>
      </rPr>
      <t xml:space="preserve"> fruit, is on the road to complete recovery." (Charcot, 1911: 273-274)</t>
    </r>
  </si>
  <si>
    <r>
      <t xml:space="preserve">"In consequence of our stop in Whalers' Cove, everything is simply </t>
    </r>
    <r>
      <rPr>
        <sz val="10"/>
        <color theme="5"/>
        <rFont val="Century Gothic"/>
      </rPr>
      <t xml:space="preserve">covered with a thick and disgusting coating of oil </t>
    </r>
    <r>
      <rPr>
        <sz val="10"/>
        <color theme="2" tint="-0.499984740745262"/>
        <rFont val="Century Gothic"/>
      </rPr>
      <t>which we cannot get rid of." (Charcot, 1911: 274)</t>
    </r>
  </si>
  <si>
    <r>
      <t xml:space="preserve">"At 4.15 we got under way, and half an hour later stopped at Whalers' Cove, where </t>
    </r>
    <r>
      <rPr>
        <sz val="10"/>
        <color theme="5"/>
        <rFont val="Century Gothic"/>
      </rPr>
      <t xml:space="preserve">I went </t>
    </r>
    <r>
      <rPr>
        <sz val="10"/>
        <color theme="2" tint="-0.499984740745262"/>
        <rFont val="Century Gothic"/>
      </rPr>
      <t xml:space="preserve">on board the </t>
    </r>
    <r>
      <rPr>
        <i/>
        <sz val="10"/>
        <color theme="2" tint="-0.499984740745262"/>
        <rFont val="Century Gothic"/>
      </rPr>
      <t>Gobernador Bories.</t>
    </r>
    <r>
      <rPr>
        <sz val="10"/>
        <color theme="2" tint="-0.499984740745262"/>
        <rFont val="Century Gothic"/>
      </rPr>
      <t xml:space="preserve"> Then we start off, </t>
    </r>
    <r>
      <rPr>
        <sz val="10"/>
        <color theme="5"/>
        <rFont val="Century Gothic"/>
      </rPr>
      <t>saluted by the flags and whistles Andresen</t>
    </r>
    <r>
      <rPr>
        <sz val="10"/>
        <color theme="2" tint="-0.499984740745262"/>
        <rFont val="Century Gothic"/>
      </rPr>
      <t xml:space="preserve"> to say goodbye or </t>
    </r>
    <r>
      <rPr>
        <i/>
        <sz val="10"/>
        <color theme="2" tint="-0.499984740745262"/>
        <rFont val="Century Gothic"/>
      </rPr>
      <t>au revoir</t>
    </r>
    <r>
      <rPr>
        <sz val="10"/>
        <color theme="2" tint="-0.499984740745262"/>
        <rFont val="Century Gothic"/>
      </rPr>
      <t>- to M. and Mme. of all the steamers. The weather is magnificent and the little wind which is blowing is astern. At sea we meet the small whalers and exchange salutes with them." (Charcot, 1911: 275)</t>
    </r>
  </si>
  <si>
    <r>
      <t xml:space="preserve">"We mark out on the map, as we recognize them one by one, the lands discovered by </t>
    </r>
    <r>
      <rPr>
        <sz val="10"/>
        <color theme="5"/>
        <rFont val="Century Gothic"/>
      </rPr>
      <t xml:space="preserve">Dumont d'Urville </t>
    </r>
    <r>
      <rPr>
        <sz val="10"/>
        <color theme="2" tint="-0.499984740745262"/>
        <rFont val="Century Gothic"/>
      </rPr>
      <t xml:space="preserve">and surveyed by </t>
    </r>
    <r>
      <rPr>
        <sz val="10"/>
        <color theme="5"/>
        <rFont val="Century Gothic"/>
      </rPr>
      <t>Lieutenant
Duse and Captain Larsen</t>
    </r>
    <r>
      <rPr>
        <sz val="10"/>
        <color theme="2" tint="-0.499984740745262"/>
        <rFont val="Century Gothic"/>
      </rPr>
      <t xml:space="preserve">, who completed the study of this region, one of the smallest but not least interesting portions of the work of the </t>
    </r>
    <r>
      <rPr>
        <sz val="10"/>
        <color theme="5"/>
        <rFont val="Century Gothic"/>
      </rPr>
      <t>Nordenskjöld</t>
    </r>
    <r>
      <rPr>
        <sz val="10"/>
        <color theme="2" tint="-0.499984740745262"/>
        <rFont val="Century Gothic"/>
      </rPr>
      <t xml:space="preserve"> Expedition. We are already anticipating all the pleasures of a landing in this neighbourhood, historical since their time through their dramatic wintering there, when once more we find ourselves in the hands of the gods like flies in those of naughty children (...) It will be remembered how this vessel was lost after having vainly attempted, while trying to pick up </t>
    </r>
    <r>
      <rPr>
        <sz val="10"/>
        <color theme="5"/>
        <rFont val="Century Gothic"/>
      </rPr>
      <t>Nordenskjöld</t>
    </r>
    <r>
      <rPr>
        <sz val="10"/>
        <color theme="2" tint="-0.499984740745262"/>
        <rFont val="Century Gothic"/>
      </rPr>
      <t xml:space="preserve"> and his companions wintering at Snow Hiil, to pass through the ice-choked strait which bears her name. Captain Larsen, who was in command of her, succeeded in turning Joinville Land, but after landing Duse, </t>
    </r>
    <r>
      <rPr>
        <sz val="10"/>
        <color theme="5"/>
        <rFont val="Century Gothic"/>
      </rPr>
      <t>Gunnar Andersson and a sailor</t>
    </r>
    <r>
      <rPr>
        <sz val="10"/>
        <color theme="2" tint="-0.499984740745262"/>
        <rFont val="Century Gothic"/>
      </rPr>
      <t xml:space="preserve"> in Esperance Bay, the Antarctic, crushed by the ice in spite of all the skill of her commander, sank in sight of Paulet Island. The rescue of the whole expedition thereafter makes one of the finest and most extraordinary chapters of Polar history." (Charcot, 1911: 275-276)</t>
    </r>
  </si>
  <si>
    <r>
      <t xml:space="preserve">"No expedition as far as I know, at any rate no </t>
    </r>
    <r>
      <rPr>
        <sz val="10"/>
        <color theme="5"/>
        <rFont val="Century Gothic"/>
      </rPr>
      <t>scientific expedition</t>
    </r>
    <r>
      <rPr>
        <sz val="10"/>
        <color theme="2" tint="-0.499984740745262"/>
        <rFont val="Century Gothic"/>
      </rPr>
      <t xml:space="preserve">, has yet landed on these islands. Several reports from </t>
    </r>
    <r>
      <rPr>
        <sz val="10"/>
        <color theme="5"/>
        <rFont val="Century Gothic"/>
      </rPr>
      <t>captains,</t>
    </r>
    <r>
      <rPr>
        <sz val="10"/>
        <color theme="2" tint="-0.499984740745262"/>
        <rFont val="Century Gothic"/>
      </rPr>
      <t xml:space="preserve"> notably one from one of </t>
    </r>
    <r>
      <rPr>
        <sz val="10"/>
        <color theme="5"/>
        <rFont val="Century Gothic"/>
      </rPr>
      <t xml:space="preserve">the whalers </t>
    </r>
    <r>
      <rPr>
        <sz val="10"/>
        <color theme="2" tint="-0.499984740745262"/>
        <rFont val="Century Gothic"/>
      </rPr>
      <t>that we have just left, are to the effect that Bridgmann Island is in full eruption..." (Charcot, 1911: 276)</t>
    </r>
  </si>
  <si>
    <r>
      <t xml:space="preserve">"Since Joinville Island is beyond our reach, </t>
    </r>
    <r>
      <rPr>
        <sz val="10"/>
        <color theme="5"/>
        <rFont val="Century Gothic"/>
      </rPr>
      <t>I decide</t>
    </r>
    <r>
      <rPr>
        <sz val="10"/>
        <color theme="2" tint="-0.499984740745262"/>
        <rFont val="Century Gothic"/>
      </rPr>
      <t xml:space="preserve"> to turn back to Admiralty Bay, the refuge of the </t>
    </r>
    <r>
      <rPr>
        <sz val="10"/>
        <color theme="5"/>
        <rFont val="Century Gothic"/>
      </rPr>
      <t>old-time sealers</t>
    </r>
    <r>
      <rPr>
        <sz val="10"/>
        <color theme="2" tint="-0.499984740745262"/>
        <rFont val="Century Gothic"/>
      </rPr>
      <t>, which was of recent years, and may be again, a whaling station." (Charcot, 1911: 277)</t>
    </r>
  </si>
  <si>
    <r>
      <t xml:space="preserve">"Now </t>
    </r>
    <r>
      <rPr>
        <sz val="10"/>
        <color theme="5"/>
        <rFont val="Century Gothic"/>
      </rPr>
      <t>we have</t>
    </r>
    <r>
      <rPr>
        <sz val="10"/>
        <color theme="2" tint="-0.499984740745262"/>
        <rFont val="Century Gothic"/>
      </rPr>
      <t xml:space="preserve"> certain corroboration of the assertions of the </t>
    </r>
    <r>
      <rPr>
        <sz val="10"/>
        <color theme="5"/>
        <rFont val="Century Gothic"/>
      </rPr>
      <t>Nordenskjöld</t>
    </r>
    <r>
      <rPr>
        <sz val="10"/>
        <color theme="2" tint="-0.499984740745262"/>
        <rFont val="Century Gothic"/>
      </rPr>
      <t xml:space="preserve"> Expedition that this island must be finally erased from the map. I do not know who was the first to mark it, but it is to be found notably on </t>
    </r>
    <r>
      <rPr>
        <sz val="10"/>
        <color theme="5"/>
        <rFont val="Century Gothic"/>
      </rPr>
      <t>George Powell's</t>
    </r>
    <r>
      <rPr>
        <sz val="10"/>
        <color theme="2" tint="-0.499984740745262"/>
        <rFont val="Century Gothic"/>
      </rPr>
      <t xml:space="preserve"> map, dated 1882, while </t>
    </r>
    <r>
      <rPr>
        <sz val="10"/>
        <color theme="5"/>
        <rFont val="Century Gothic"/>
      </rPr>
      <t>Bellingshausen</t>
    </r>
    <r>
      <rPr>
        <sz val="10"/>
        <color theme="2" tint="-0.499984740745262"/>
        <rFont val="Century Gothic"/>
      </rPr>
      <t xml:space="preserve"> in 1821 did not put it on his.'- </t>
    </r>
    <r>
      <rPr>
        <sz val="10"/>
        <color theme="5"/>
        <rFont val="Century Gothic"/>
      </rPr>
      <t>Dumont d'Urville</t>
    </r>
    <r>
      <rPr>
        <sz val="10"/>
        <color theme="2" tint="-0.499984740745262"/>
        <rFont val="Century Gothic"/>
      </rPr>
      <t xml:space="preserve">, </t>
    </r>
    <r>
      <rPr>
        <sz val="10"/>
        <color theme="5"/>
        <rFont val="Century Gothic"/>
      </rPr>
      <t>Nordenskjöld also, and finally the whalers</t>
    </r>
    <r>
      <rPr>
        <sz val="10"/>
        <color theme="2" tint="-0.499984740745262"/>
        <rFont val="Century Gothic"/>
      </rPr>
      <t xml:space="preserve"> asserted that it has no existence. In spite of these assertions, however, it continued for some unkuown reason to figure enormously large on the most recent edition of the English Admiralty Chart." (Charcot, 1911: 279-280)</t>
    </r>
  </si>
  <si>
    <r>
      <t xml:space="preserve">"The 1st of January has been celebrated in </t>
    </r>
    <r>
      <rPr>
        <sz val="10"/>
        <color theme="5"/>
        <rFont val="Century Gothic"/>
      </rPr>
      <t>our various ways</t>
    </r>
    <r>
      <rPr>
        <sz val="10"/>
        <color theme="2" tint="-0.499984740745262"/>
        <rFont val="Century Gothic"/>
      </rPr>
      <t xml:space="preserve">, and the </t>
    </r>
    <r>
      <rPr>
        <sz val="10"/>
        <color theme="5"/>
        <rFont val="Century Gothic"/>
      </rPr>
      <t>Norwegians</t>
    </r>
    <r>
      <rPr>
        <sz val="10"/>
        <color theme="2" tint="-0.499984740745262"/>
        <rFont val="Century Gothic"/>
      </rPr>
      <t>, after having taken 24 hours of complete rest, have never ceased firing their guns, whose sound has echoed all over the island." (Charcot, 1911: 281)</t>
    </r>
  </si>
  <si>
    <r>
      <t xml:space="preserve">"After giving a few casks of spirit in passing to the </t>
    </r>
    <r>
      <rPr>
        <i/>
        <sz val="10"/>
        <color theme="2" tint="-0.499984740745262"/>
        <rFont val="Century Gothic"/>
      </rPr>
      <t>Gobernador Bories</t>
    </r>
    <r>
      <rPr>
        <sz val="10"/>
        <color theme="2" tint="-0.499984740745262"/>
        <rFont val="Century Gothic"/>
      </rPr>
      <t xml:space="preserve">, and embarking ourselves a hogshead of oil, </t>
    </r>
    <r>
      <rPr>
        <sz val="10"/>
        <color theme="5"/>
        <rFont val="Century Gothic"/>
      </rPr>
      <t>I shake</t>
    </r>
    <r>
      <rPr>
        <sz val="10"/>
        <color theme="2" tint="-0.499984740745262"/>
        <rFont val="Century Gothic"/>
      </rPr>
      <t xml:space="preserve"> hands for the last time with these </t>
    </r>
    <r>
      <rPr>
        <sz val="10"/>
        <color theme="5"/>
        <rFont val="Century Gothic"/>
      </rPr>
      <t>amiable people</t>
    </r>
    <r>
      <rPr>
        <sz val="10"/>
        <color theme="2" tint="-0.499984740745262"/>
        <rFont val="Century Gothic"/>
      </rPr>
      <t xml:space="preserve"> and at 10.30 we leave Deception Island." (Charcot, 1911: 281)</t>
    </r>
  </si>
  <si>
    <r>
      <t xml:space="preserve">"We owe it to the extreme kindness of </t>
    </r>
    <r>
      <rPr>
        <sz val="10"/>
        <color theme="5"/>
        <rFont val="Century Gothic"/>
      </rPr>
      <t>Andresen</t>
    </r>
    <r>
      <rPr>
        <sz val="10"/>
        <color theme="2" tint="-0.499984740745262"/>
        <rFont val="Century Gothic"/>
      </rPr>
      <t xml:space="preserve"> and the great generosity of the </t>
    </r>
    <r>
      <rPr>
        <i/>
        <sz val="10"/>
        <color theme="2" tint="-0.499984740745262"/>
        <rFont val="Century Gothic"/>
      </rPr>
      <t>Magellan Whaling Company</t>
    </r>
    <r>
      <rPr>
        <sz val="10"/>
        <color theme="2" tint="-0.499984740745262"/>
        <rFont val="Century Gothic"/>
      </rPr>
      <t xml:space="preserve">. Our </t>
    </r>
    <r>
      <rPr>
        <sz val="10"/>
        <color theme="5"/>
        <rFont val="Century Gothic"/>
      </rPr>
      <t>fellow countrymen MM. Blanchard and Detaille</t>
    </r>
    <r>
      <rPr>
        <sz val="10"/>
        <color theme="2" tint="-0.499984740745262"/>
        <rFont val="Century Gothic"/>
      </rPr>
      <t>, who live at Punta Arenas, and who are important shareholders in this Company, managed to interest their colleagues in our work. Let me assure them once more of my sincere and profound gratitude." (Charcot, 1911: 281-282)</t>
    </r>
  </si>
  <si>
    <r>
      <t xml:space="preserve">"By chance </t>
    </r>
    <r>
      <rPr>
        <sz val="10"/>
        <color theme="5"/>
        <rFont val="Century Gothic"/>
      </rPr>
      <t>we found ourselves</t>
    </r>
    <r>
      <rPr>
        <sz val="10"/>
        <color theme="2" tint="-0.499984740745262"/>
        <rFont val="Century Gothic"/>
      </rPr>
      <t xml:space="preserve"> almost at the same spot where the </t>
    </r>
    <r>
      <rPr>
        <sz val="10"/>
        <color theme="5"/>
        <rFont val="Century Gothic"/>
      </rPr>
      <t xml:space="preserve">Francais </t>
    </r>
    <r>
      <rPr>
        <sz val="10"/>
        <color theme="2" tint="-0.499984740745262"/>
        <rFont val="Century Gothic"/>
      </rPr>
      <t>was the same day five years ago…" (Charcot, 1911: 282)</t>
    </r>
  </si>
  <si>
    <r>
      <t xml:space="preserve">"The deplorable circumstances in which </t>
    </r>
    <r>
      <rPr>
        <sz val="10"/>
        <color theme="5"/>
        <rFont val="Century Gothic"/>
      </rPr>
      <t>we found</t>
    </r>
    <r>
      <rPr>
        <sz val="10"/>
        <color theme="2" tint="-0.499984740745262"/>
        <rFont val="Century Gothic"/>
      </rPr>
      <t xml:space="preserve"> ourselves at the end of the day did not allow us to add anything to </t>
    </r>
    <r>
      <rPr>
        <sz val="10"/>
        <color theme="5"/>
        <rFont val="Century Gothic"/>
      </rPr>
      <t>Bellingshausen</t>
    </r>
    <r>
      <rPr>
        <sz val="10"/>
        <color theme="2" tint="-0.499984740745262"/>
        <rFont val="Century Gothic"/>
      </rPr>
      <t xml:space="preserve">'s description. </t>
    </r>
    <r>
      <rPr>
        <sz val="10"/>
        <color theme="5"/>
        <rFont val="Century Gothic"/>
      </rPr>
      <t xml:space="preserve">We can </t>
    </r>
    <r>
      <rPr>
        <sz val="10"/>
        <color theme="2" tint="-0.499984740745262"/>
        <rFont val="Century Gothic"/>
      </rPr>
      <t>only, while confirming his discovery, admire the accuracy of the observations of this Eussian Admiral at a period when navigating instruments were still so inaccurate." (Charcot, 1911: 290)</t>
    </r>
  </si>
  <si>
    <r>
      <t>"</t>
    </r>
    <r>
      <rPr>
        <sz val="10"/>
        <color theme="5"/>
        <rFont val="Century Gothic"/>
      </rPr>
      <t xml:space="preserve">Libois </t>
    </r>
    <r>
      <rPr>
        <sz val="10"/>
        <color theme="2" tint="-0.499984740745262"/>
        <rFont val="Century Gothic"/>
      </rPr>
      <t xml:space="preserve">is tired out, and we are obliged to order him to sleep. </t>
    </r>
    <r>
      <rPr>
        <sz val="10"/>
        <color theme="5"/>
        <rFont val="Century Gothic"/>
      </rPr>
      <t xml:space="preserve">Frachat </t>
    </r>
    <r>
      <rPr>
        <sz val="10"/>
        <color theme="2" tint="-0.499984740745262"/>
        <rFont val="Century Gothic"/>
      </rPr>
      <t xml:space="preserve">very courageously offers to take his place in the stokehole, but as he is little accustomed to this work he will not be able to keep it up for long. Many of </t>
    </r>
    <r>
      <rPr>
        <sz val="10"/>
        <color theme="5"/>
        <rFont val="Century Gothic"/>
      </rPr>
      <t>the crew</t>
    </r>
    <r>
      <rPr>
        <sz val="10"/>
        <color theme="2" tint="-0.499984740745262"/>
        <rFont val="Century Gothic"/>
      </rPr>
      <t xml:space="preserve"> are pale, for the severe winter has rather damaged all our healths. </t>
    </r>
    <r>
      <rPr>
        <sz val="10"/>
        <color theme="5"/>
        <rFont val="Century Gothic"/>
      </rPr>
      <t>Godfroy</t>
    </r>
    <r>
      <rPr>
        <sz val="10"/>
        <color theme="2" tint="-0.499984740745262"/>
        <rFont val="Century Gothic"/>
      </rPr>
      <t xml:space="preserve"> especially begins to cause me anxiety again; he looks dreadfully bad and drags himself along rather than walks. He will not complain but I know full well that he is attacked by scurvy again. As far as </t>
    </r>
    <r>
      <rPr>
        <sz val="10"/>
        <color theme="5"/>
        <rFont val="Century Gothic"/>
      </rPr>
      <t>I am concerned</t>
    </r>
    <r>
      <rPr>
        <sz val="10"/>
        <color theme="2" tint="-0.499984740745262"/>
        <rFont val="Century Gothic"/>
      </rPr>
      <t>, since we left Petermann my condition is always the same. I cannot make an effort without suffering from a stifling feeling and palpitation, and in climbing the mast, which I have to do more than twenty times a day, I have to take frequent rests..." (Charcot, 1911: 293)</t>
    </r>
  </si>
  <si>
    <r>
      <t xml:space="preserve">"In the same latitude of 70° we have passed the longitude where </t>
    </r>
    <r>
      <rPr>
        <sz val="10"/>
        <color theme="5"/>
        <rFont val="Century Gothic"/>
      </rPr>
      <t>Knox, captain of one of the ships in the Wilkes Expedition</t>
    </r>
    <r>
      <rPr>
        <sz val="10"/>
        <color theme="2" tint="-0.499984740745262"/>
        <rFont val="Century Gothic"/>
      </rPr>
      <t xml:space="preserve">, was stopped by the ice on March 22, 1839. He narrated that he had seen, at this spot, a high impassable barrier, which impression I suppose must be attributed to a mirage. It was in the same longitude, but 50 miles further south, that the Belgica escaped from the pack after her long winter in 1899 (...) I think I may say that it would have been easy for us, pushing straight forward into the ice, to make some 60 miles, which would have allowed us to say that we had beaten Cook's latitude, but this small satisfaction would have cost us a lot of time and st ill more coal, and just as </t>
    </r>
    <r>
      <rPr>
        <sz val="10"/>
        <color theme="5"/>
        <rFont val="Century Gothic"/>
      </rPr>
      <t>Bellingshausen</t>
    </r>
    <r>
      <rPr>
        <sz val="10"/>
        <color theme="2" tint="-0.499984740745262"/>
        <rFont val="Century Gothic"/>
      </rPr>
      <t xml:space="preserve"> voluntarily took Cook's course, judging it to be more profitable to science to continue east-ward, so we in our turn voluntarily continued westward." (Charcot, 1911: 294)</t>
    </r>
  </si>
  <si>
    <r>
      <t xml:space="preserve">"The general health also worries me, </t>
    </r>
    <r>
      <rPr>
        <sz val="10"/>
        <color theme="5"/>
        <rFont val="Century Gothic"/>
      </rPr>
      <t>Godfroy</t>
    </r>
    <r>
      <rPr>
        <sz val="10"/>
        <color theme="2" tint="-0.499984740745262"/>
        <rFont val="Century Gothic"/>
      </rPr>
      <t xml:space="preserve"> looking worse and worse, though he persistently refrains from complaint and continues to discharge his duties, and many others having long faces. </t>
    </r>
    <r>
      <rPr>
        <sz val="10"/>
        <color theme="5"/>
        <rFont val="Century Gothic"/>
      </rPr>
      <t>We ought</t>
    </r>
    <r>
      <rPr>
        <sz val="10"/>
        <color theme="2" tint="-0.499984740745262"/>
        <rFont val="Century Gothic"/>
      </rPr>
      <t xml:space="preserve"> to have some fresh meat, but in spite of all our efforts,</t>
    </r>
    <r>
      <rPr>
        <sz val="10"/>
        <color theme="5"/>
        <rFont val="Century Gothic"/>
      </rPr>
      <t xml:space="preserve"> we have </t>
    </r>
    <r>
      <rPr>
        <sz val="10"/>
        <color theme="2" tint="-0.499984740745262"/>
        <rFont val="Century Gothic"/>
      </rPr>
      <t xml:space="preserve">not succeeded in capturing any of the seals which we see on the ice. </t>
    </r>
    <r>
      <rPr>
        <sz val="10"/>
        <color theme="5"/>
        <rFont val="Century Gothic"/>
      </rPr>
      <t>We ought</t>
    </r>
    <r>
      <rPr>
        <sz val="10"/>
        <color theme="2" tint="-0.499984740745262"/>
        <rFont val="Century Gothic"/>
      </rPr>
      <t xml:space="preserve"> to have rest also for the invalids, and even among those who are in the best health there are only too evident symptoms of weariness. Neverthelees, I wish to push on, for we are in a totally unknown region of the greatest interest." (Charcot, 1911: 296-297)</t>
    </r>
  </si>
  <si>
    <r>
      <t xml:space="preserve">"I have long thought that if </t>
    </r>
    <r>
      <rPr>
        <sz val="10"/>
        <color theme="5"/>
        <rFont val="Century Gothic"/>
      </rPr>
      <t>Bellingshausen and Biscoe</t>
    </r>
    <r>
      <rPr>
        <sz val="10"/>
        <color theme="2" tint="-0.499984740745262"/>
        <rFont val="Century Gothic"/>
      </rPr>
      <t xml:space="preserve"> were stopped so much farther north than </t>
    </r>
    <r>
      <rPr>
        <sz val="10"/>
        <color theme="5"/>
        <rFont val="Century Gothic"/>
      </rPr>
      <t>we</t>
    </r>
    <r>
      <rPr>
        <sz val="10"/>
        <color theme="2" tint="-0.499984740745262"/>
        <rFont val="Century Gothic"/>
      </rPr>
      <t>, it was by a floating ice-pack like that which must be crossed to reach Victoria Land…" (Charcot, 1911: 298)</t>
    </r>
  </si>
  <si>
    <r>
      <t xml:space="preserve">"Tonight </t>
    </r>
    <r>
      <rPr>
        <sz val="10"/>
        <color theme="5"/>
        <rFont val="Century Gothic"/>
      </rPr>
      <t xml:space="preserve">I at last </t>
    </r>
    <r>
      <rPr>
        <sz val="10"/>
        <color theme="2" tint="-0.499984740745262"/>
        <rFont val="Century Gothic"/>
      </rPr>
      <t xml:space="preserve">undress and go to bed. The second </t>
    </r>
    <r>
      <rPr>
        <i/>
        <sz val="10"/>
        <color theme="2" tint="-0.499984740745262"/>
        <rFont val="Century Gothic"/>
      </rPr>
      <t>French Antarctic Expedition</t>
    </r>
    <r>
      <rPr>
        <sz val="10"/>
        <color theme="2" tint="-0.499984740745262"/>
        <rFont val="Century Gothic"/>
      </rPr>
      <t xml:space="preserve"> is at an end. We have invalids on board, still, thank Heaven, no one is absent at the muster." (Charcot, 1911: 302)</t>
    </r>
  </si>
  <si>
    <r>
      <t xml:space="preserve">"And now, in a few days time, what shall we hear at Punta Arenas, where our letters are awaiting us? At the other end of the telegraph, which will put us in a few hours in communication with our families, what will be the answer to my despatch? I left my home and happiness of </t>
    </r>
    <r>
      <rPr>
        <sz val="10"/>
        <color theme="5"/>
        <rFont val="Century Gothic"/>
      </rPr>
      <t>my own free will</t>
    </r>
    <r>
      <rPr>
        <sz val="10"/>
        <color theme="2" tint="-0.499984740745262"/>
        <rFont val="Century Gothic"/>
      </rPr>
      <t xml:space="preserve"> to do what I considered my duty. What shall I find on my return? What </t>
    </r>
    <r>
      <rPr>
        <sz val="10"/>
        <color theme="5"/>
        <rFont val="Century Gothic"/>
      </rPr>
      <t>I feel for myself</t>
    </r>
    <r>
      <rPr>
        <sz val="10"/>
        <color theme="2" tint="-0.499984740745262"/>
        <rFont val="Century Gothic"/>
      </rPr>
      <t xml:space="preserve">, I feel also </t>
    </r>
    <r>
      <rPr>
        <sz val="10"/>
        <color theme="5"/>
        <rFont val="Century Gothic"/>
      </rPr>
      <t>for the twenty-nine others with me</t>
    </r>
    <r>
      <rPr>
        <sz val="10"/>
        <color theme="2" tint="-0.499984740745262"/>
        <rFont val="Century Gothic"/>
      </rPr>
      <t xml:space="preserve">. And now that the great effort has been made </t>
    </r>
    <r>
      <rPr>
        <sz val="10"/>
        <color theme="5"/>
        <rFont val="Century Gothic"/>
      </rPr>
      <t xml:space="preserve">I ask myself </t>
    </r>
    <r>
      <rPr>
        <sz val="10"/>
        <color theme="2" tint="-0.499984740745262"/>
        <rFont val="Century Gothic"/>
      </rPr>
      <t>if it was worth all the sorrow which accompanied our absence, and if</t>
    </r>
    <r>
      <rPr>
        <sz val="10"/>
        <color theme="5"/>
        <rFont val="Century Gothic"/>
      </rPr>
      <t xml:space="preserve"> I had really</t>
    </r>
    <r>
      <rPr>
        <sz val="10"/>
        <color theme="2" tint="-0.499984740745262"/>
        <rFont val="Century Gothic"/>
      </rPr>
      <t xml:space="preserve"> a right and a call to cause such sorrows. But my eyes turn to the motto on the poop-deck which, although false shame would not let us confess it, has spurred on and supported us all through this expedition, and up to where, standing out against the sky and flapping in the wind, our ship's ensign answers me, </t>
    </r>
    <r>
      <rPr>
        <i/>
        <sz val="10"/>
        <color theme="2" tint="-0.499984740745262"/>
        <rFont val="Century Gothic"/>
      </rPr>
      <t>Pourquoi-Pas?</t>
    </r>
    <r>
      <rPr>
        <sz val="10"/>
        <color theme="2" tint="-0.499984740745262"/>
        <rFont val="Century Gothic"/>
      </rPr>
      <t xml:space="preserve"> (Why not ?)." (Charcot, 1911: 302)</t>
    </r>
  </si>
  <si>
    <r>
      <t xml:space="preserve">"We found there an </t>
    </r>
    <r>
      <rPr>
        <sz val="10"/>
        <color theme="5"/>
        <rFont val="Century Gothic"/>
      </rPr>
      <t>Austrian and a Chilian, who barter goods with the Fuegians</t>
    </r>
    <r>
      <rPr>
        <sz val="10"/>
        <color theme="2" tint="-0.499984740745262"/>
        <rFont val="Century Gothic"/>
      </rPr>
      <t xml:space="preserve"> and who were able to give us fresh meat, eggs and salad." (Charcot, 1911: 302)</t>
    </r>
  </si>
  <si>
    <r>
      <t xml:space="preserve">"The steam launch </t>
    </r>
    <r>
      <rPr>
        <i/>
        <sz val="10"/>
        <color theme="2" tint="-0.499984740745262"/>
        <rFont val="Century Gothic"/>
      </rPr>
      <t>Laurita</t>
    </r>
    <r>
      <rPr>
        <sz val="10"/>
        <color theme="2" tint="-0.499984740745262"/>
        <rFont val="Century Gothic"/>
      </rPr>
      <t xml:space="preserve"> was awaiting us in the roadstead, bringing on board all </t>
    </r>
    <r>
      <rPr>
        <sz val="10"/>
        <color theme="5"/>
        <rFont val="Century Gothic"/>
      </rPr>
      <t>our friends</t>
    </r>
    <r>
      <rPr>
        <sz val="10"/>
        <color theme="2" tint="-0.499984740745262"/>
        <rFont val="Century Gothic"/>
      </rPr>
      <t xml:space="preserve"> who came, 14 months ago, to wish us good voyage; but one,</t>
    </r>
    <r>
      <rPr>
        <i/>
        <sz val="10"/>
        <color theme="2" tint="-0.499984740745262"/>
        <rFont val="Century Gothic"/>
      </rPr>
      <t xml:space="preserve"> alas!</t>
    </r>
    <r>
      <rPr>
        <sz val="10"/>
        <color theme="2" tint="-0.499984740745262"/>
        <rFont val="Century Gothic"/>
      </rPr>
      <t xml:space="preserve"> was lacking, </t>
    </r>
    <r>
      <rPr>
        <sz val="10"/>
        <color theme="5"/>
        <rFont val="Century Gothic"/>
      </rPr>
      <t>Pere Poivre</t>
    </r>
    <r>
      <rPr>
        <sz val="10"/>
        <color theme="2" tint="-0.499984740745262"/>
        <rFont val="Century Gothic"/>
      </rPr>
      <t>, whose brave life, so full of smiles and kindness, had come to an end." (Charcot, 1911: 303)</t>
    </r>
  </si>
  <si>
    <r>
      <t xml:space="preserve">"In this </t>
    </r>
    <r>
      <rPr>
        <sz val="10"/>
        <color theme="5"/>
        <rFont val="Century Gothic"/>
      </rPr>
      <t>Chilian town</t>
    </r>
    <r>
      <rPr>
        <sz val="10"/>
        <color theme="2" tint="-0.499984740745262"/>
        <rFont val="Century Gothic"/>
      </rPr>
      <t xml:space="preserve"> we had a charming welcome. </t>
    </r>
    <r>
      <rPr>
        <sz val="10"/>
        <color theme="5"/>
        <rFont val="Century Gothic"/>
      </rPr>
      <t>Our consul, M. Blanchard</t>
    </r>
    <r>
      <rPr>
        <sz val="10"/>
        <color theme="2" tint="-0.499984740745262"/>
        <rFont val="Century Gothic"/>
      </rPr>
      <t xml:space="preserve">, whose friendship is a pleasure and an honour, threw open his house to us and gave us a foretaste of home life, justifying once more his reputation for kindness and generosity. The </t>
    </r>
    <r>
      <rPr>
        <sz val="10"/>
        <color theme="5"/>
        <rFont val="Century Gothic"/>
      </rPr>
      <t>Governor, M. Chaigneau,</t>
    </r>
    <r>
      <rPr>
        <sz val="10"/>
        <color theme="2" tint="-0.499984740745262"/>
        <rFont val="Century Gothic"/>
      </rPr>
      <t xml:space="preserve"> proved to us that a high </t>
    </r>
    <r>
      <rPr>
        <sz val="10"/>
        <color theme="5"/>
        <rFont val="Century Gothic"/>
      </rPr>
      <t>Chilian</t>
    </r>
    <r>
      <rPr>
        <sz val="10"/>
        <color theme="2" tint="-0.499984740745262"/>
        <rFont val="Century Gothic"/>
      </rPr>
      <t xml:space="preserve"> official's protestations of friendship are no mere words. We spent some charming days there with </t>
    </r>
    <r>
      <rPr>
        <sz val="10"/>
        <color theme="5"/>
        <rFont val="Century Gothic"/>
      </rPr>
      <t xml:space="preserve">our good friends, MM. Detaille, Adriasola, Rocca, Beaulier, Bonvalot, Grossi, Baylac and so many others. </t>
    </r>
    <r>
      <rPr>
        <sz val="10"/>
        <color theme="2" tint="-0.499984740745262"/>
        <rFont val="Century Gothic"/>
      </rPr>
      <t xml:space="preserve">The little French colony feted us as on our way out, vieing with the rest of the town </t>
    </r>
    <r>
      <rPr>
        <sz val="10"/>
        <color theme="5"/>
        <rFont val="Century Gothic"/>
      </rPr>
      <t>to make us feel at home</t>
    </r>
    <r>
      <rPr>
        <sz val="10"/>
        <color theme="2" tint="-0.499984740745262"/>
        <rFont val="Century Gothic"/>
      </rPr>
      <t>. Punta Arenas will remain unforgettable in all our hearts." (Charcot, 1911: 303)</t>
    </r>
  </si>
  <si>
    <r>
      <t xml:space="preserve">"Telegrams of congratulation from all quarters of the world showed us that </t>
    </r>
    <r>
      <rPr>
        <sz val="10"/>
        <color theme="5"/>
        <rFont val="Century Gothic"/>
      </rPr>
      <t>our labours</t>
    </r>
    <r>
      <rPr>
        <sz val="10"/>
        <color theme="2" tint="-0.499984740745262"/>
        <rFont val="Century Gothic"/>
      </rPr>
      <t xml:space="preserve"> were appreciated and known. Although I had thought that </t>
    </r>
    <r>
      <rPr>
        <sz val="10"/>
        <color theme="5"/>
        <rFont val="Century Gothic"/>
      </rPr>
      <t>I had done</t>
    </r>
    <r>
      <rPr>
        <sz val="10"/>
        <color theme="2" tint="-0.499984740745262"/>
        <rFont val="Century Gothic"/>
      </rPr>
      <t xml:space="preserve"> no more than my best, </t>
    </r>
    <r>
      <rPr>
        <sz val="10"/>
        <color theme="5"/>
        <rFont val="Century Gothic"/>
      </rPr>
      <t>I had now</t>
    </r>
    <r>
      <rPr>
        <sz val="10"/>
        <color theme="2" tint="-0.499984740745262"/>
        <rFont val="Century Gothic"/>
      </rPr>
      <t xml:space="preserve"> to persuade myself that </t>
    </r>
    <r>
      <rPr>
        <sz val="10"/>
        <color theme="5"/>
        <rFont val="Century Gothic"/>
      </rPr>
      <t>we had done</t>
    </r>
    <r>
      <rPr>
        <sz val="10"/>
        <color theme="2" tint="-0.499984740745262"/>
        <rFont val="Century Gothic"/>
      </rPr>
      <t xml:space="preserve"> well but once more I refer the credit to </t>
    </r>
    <r>
      <rPr>
        <sz val="10"/>
        <color theme="5"/>
        <rFont val="Century Gothic"/>
      </rPr>
      <t>my companions</t>
    </r>
    <r>
      <rPr>
        <sz val="10"/>
        <color theme="2" tint="-0.499984740745262"/>
        <rFont val="Century Gothic"/>
      </rPr>
      <t>." (Charcot, 1911: 303)</t>
    </r>
  </si>
  <si>
    <r>
      <t xml:space="preserve">"A few weeks later </t>
    </r>
    <r>
      <rPr>
        <sz val="10"/>
        <color theme="5"/>
        <rFont val="Century Gothic"/>
      </rPr>
      <t>we reached Montevideo</t>
    </r>
    <r>
      <rPr>
        <sz val="10"/>
        <color theme="2" tint="-0.499984740745262"/>
        <rFont val="Century Gothic"/>
      </rPr>
      <t xml:space="preserve">, where we were obliged to make a long stay. </t>
    </r>
    <r>
      <rPr>
        <sz val="10"/>
        <color theme="5"/>
        <rFont val="Century Gothic"/>
      </rPr>
      <t>We got</t>
    </r>
    <r>
      <rPr>
        <sz val="10"/>
        <color theme="2" tint="-0.499984740745262"/>
        <rFont val="Century Gothic"/>
      </rPr>
      <t xml:space="preserve"> such a welcome there that we did not regret it. As </t>
    </r>
    <r>
      <rPr>
        <sz val="10"/>
        <color theme="5"/>
        <rFont val="Century Gothic"/>
      </rPr>
      <t xml:space="preserve">we entered </t>
    </r>
    <r>
      <rPr>
        <sz val="10"/>
        <color theme="2" tint="-0.499984740745262"/>
        <rFont val="Century Gothic"/>
      </rPr>
      <t xml:space="preserve">the harbour, the </t>
    </r>
    <r>
      <rPr>
        <i/>
        <sz val="10"/>
        <color theme="2" tint="-0.499984740745262"/>
        <rFont val="Century Gothic"/>
      </rPr>
      <t>English cruiser Amethyst</t>
    </r>
    <r>
      <rPr>
        <sz val="10"/>
        <color theme="2" tint="-0.499984740745262"/>
        <rFont val="Century Gothic"/>
      </rPr>
      <t>,</t>
    </r>
    <r>
      <rPr>
        <sz val="10"/>
        <color theme="5"/>
        <rFont val="Century Gothic"/>
      </rPr>
      <t xml:space="preserve"> Captain Webb</t>
    </r>
    <r>
      <rPr>
        <sz val="10"/>
        <color theme="2" tint="-0.499984740745262"/>
        <rFont val="Century Gothic"/>
      </rPr>
      <t>, signalled to us</t>
    </r>
    <r>
      <rPr>
        <i/>
        <sz val="10"/>
        <color theme="2" tint="-0.499984740745262"/>
        <rFont val="Century Gothic"/>
      </rPr>
      <t xml:space="preserve"> 'Congratulations and welcome</t>
    </r>
    <r>
      <rPr>
        <sz val="10"/>
        <color theme="2" tint="-0.499984740745262"/>
        <rFont val="Century Gothic"/>
      </rPr>
      <t xml:space="preserve">', and the </t>
    </r>
    <r>
      <rPr>
        <sz val="10"/>
        <color theme="5"/>
        <rFont val="Century Gothic"/>
      </rPr>
      <t>compatriots of Captain Scott and Sir E. Shackleton</t>
    </r>
    <r>
      <rPr>
        <sz val="10"/>
        <color theme="2" tint="-0.499984740745262"/>
        <rFont val="Century Gothic"/>
      </rPr>
      <t xml:space="preserve"> proved to us that the entente cordiale had lost nothing in our absence. </t>
    </r>
    <r>
      <rPr>
        <sz val="10"/>
        <color theme="5"/>
        <rFont val="Century Gothic"/>
      </rPr>
      <t>Antonio Lussich and his cousin</t>
    </r>
    <r>
      <rPr>
        <sz val="10"/>
        <color theme="2" tint="-0.499984740745262"/>
        <rFont val="Century Gothic"/>
      </rPr>
      <t xml:space="preserve">, the directors of the great </t>
    </r>
    <r>
      <rPr>
        <i/>
        <sz val="10"/>
        <color theme="2" tint="-0.499984740745262"/>
        <rFont val="Century Gothic"/>
      </rPr>
      <t>Lifeboat Society</t>
    </r>
    <r>
      <rPr>
        <sz val="10"/>
        <color theme="2" tint="-0.499984740745262"/>
        <rFont val="Century Gothic"/>
      </rPr>
      <t xml:space="preserve">, to whom humanity and the mercantile marine owe so much, and whose acquaintance I had the pleasure of making seven years ago, when the Francais was here, with </t>
    </r>
    <r>
      <rPr>
        <sz val="10"/>
        <color theme="5"/>
        <rFont val="Century Gothic"/>
      </rPr>
      <t>Dr. Visca</t>
    </r>
    <r>
      <rPr>
        <sz val="10"/>
        <color theme="2" tint="-0.499984740745262"/>
        <rFont val="Century Gothic"/>
      </rPr>
      <t xml:space="preserve">, a pupil of my father's, received us with such generosity and cordiality that an indissoluble tie of friendship and gratitude was formed. The condition of the </t>
    </r>
    <r>
      <rPr>
        <i/>
        <sz val="10"/>
        <color theme="2" tint="-0.499984740745262"/>
        <rFont val="Century Gothic"/>
      </rPr>
      <t>Pourquoi-Pas?</t>
    </r>
    <r>
      <rPr>
        <sz val="10"/>
        <color theme="2" tint="-0.499984740745262"/>
        <rFont val="Century Gothic"/>
      </rPr>
      <t xml:space="preserve"> called for immediate repairs, about which I worried myself needlessly ; forI had a is it from M. </t>
    </r>
    <r>
      <rPr>
        <sz val="10"/>
        <color theme="5"/>
        <rFont val="Century Gothic"/>
      </rPr>
      <t>A. Amiot, engineering director</t>
    </r>
    <r>
      <rPr>
        <sz val="10"/>
        <color theme="2" tint="-0.499984740745262"/>
        <rFont val="Century Gothic"/>
      </rPr>
      <t xml:space="preserve"> of the </t>
    </r>
    <r>
      <rPr>
        <i/>
        <sz val="10"/>
        <color theme="2" tint="-0.499984740745262"/>
        <rFont val="Century Gothic"/>
      </rPr>
      <t>French Montevideo Company</t>
    </r>
    <r>
      <rPr>
        <sz val="10"/>
        <color theme="2" tint="-0.499984740745262"/>
        <rFont val="Century Gothic"/>
      </rPr>
      <t xml:space="preserve">, who put at our disposal the great resources of his company -does the greatest honour to our country, and especially to the </t>
    </r>
    <r>
      <rPr>
        <sz val="10"/>
        <color theme="5"/>
        <rFont val="Century Gothic"/>
      </rPr>
      <t xml:space="preserve">Director M. Sillard </t>
    </r>
    <r>
      <rPr>
        <sz val="10"/>
        <color theme="2" tint="-0.499984740745262"/>
        <rFont val="Century Gothic"/>
      </rPr>
      <t xml:space="preserve">(since become a friend whom I cannot forget and to the </t>
    </r>
    <r>
      <rPr>
        <sz val="10"/>
        <color theme="5"/>
        <rFont val="Century Gothic"/>
      </rPr>
      <t>engineers, MM. Caubois, Plazonich, and Muller</t>
    </r>
    <r>
      <rPr>
        <sz val="10"/>
        <color theme="2" tint="-0.499984740745262"/>
        <rFont val="Century Gothic"/>
      </rPr>
      <t>. A few months later M. Amiot succumbed in the middle of his work. His memory is ineffaceable; well placed with his colleagues in charge of this great French enterprise, he was a type of intelligent energy, one who knew how to hide under an affectation of brusqueness his enthusiasm and good heart. He has gone, but his memory will remain with us." (Charcot, 1911: 304)</t>
    </r>
  </si>
  <si>
    <r>
      <t xml:space="preserve">"Thanks to the generosity and activity of </t>
    </r>
    <r>
      <rPr>
        <sz val="10"/>
        <color theme="5"/>
        <rFont val="Century Gothic"/>
      </rPr>
      <t xml:space="preserve">our fellow-countrymen </t>
    </r>
    <r>
      <rPr>
        <sz val="10"/>
        <color theme="2" tint="-0.499984740745262"/>
        <rFont val="Century Gothic"/>
      </rPr>
      <t xml:space="preserve">of the </t>
    </r>
    <r>
      <rPr>
        <i/>
        <sz val="10"/>
        <color theme="2" tint="-0.499984740745262"/>
        <rFont val="Century Gothic"/>
      </rPr>
      <t>French Montevideo Company</t>
    </r>
    <r>
      <rPr>
        <sz val="10"/>
        <color theme="2" tint="-0.499984740745262"/>
        <rFont val="Century Gothic"/>
      </rPr>
      <t xml:space="preserve">, and of </t>
    </r>
    <r>
      <rPr>
        <sz val="10"/>
        <color theme="5"/>
        <rFont val="Century Gothic"/>
      </rPr>
      <t>A. Lussich</t>
    </r>
    <r>
      <rPr>
        <sz val="10"/>
        <color theme="2" tint="-0.499984740745262"/>
        <rFont val="Century Gothic"/>
      </rPr>
      <t xml:space="preserve">, the </t>
    </r>
    <r>
      <rPr>
        <i/>
        <sz val="10"/>
        <color theme="2" tint="-0.499984740745262"/>
        <rFont val="Century Gothic"/>
      </rPr>
      <t>Pourquoi-Pas?</t>
    </r>
    <r>
      <rPr>
        <sz val="10"/>
        <color theme="2" tint="-0.499984740745262"/>
        <rFont val="Century Gothic"/>
      </rPr>
      <t xml:space="preserve"> left the harbour in good repair and as smart as a yacht and made her way to Rio de Janeiro." (Charcot, 1911: 274)</t>
    </r>
  </si>
  <si>
    <r>
      <t xml:space="preserve">"Already in Montevideo the reception we got from </t>
    </r>
    <r>
      <rPr>
        <sz val="10"/>
        <color theme="5"/>
        <rFont val="Century Gothic"/>
      </rPr>
      <t>M. de Lisboa, Brazilian Minister to Uruguay,</t>
    </r>
    <r>
      <rPr>
        <sz val="10"/>
        <color theme="2" tint="-0.499984740745262"/>
        <rFont val="Century Gothic"/>
      </rPr>
      <t xml:space="preserve"> gave us a foretaste of the welcome awaiting us in the great South American republic, but it surpassed all our expectations. </t>
    </r>
    <r>
      <rPr>
        <sz val="10"/>
        <color theme="5"/>
        <rFont val="Century Gothic"/>
      </rPr>
      <t>Our friend, M. Boudet, French Consul, and all the kindly French colony in Brazil</t>
    </r>
    <r>
      <rPr>
        <sz val="10"/>
        <color theme="2" tint="-0.499984740745262"/>
        <rFont val="Century Gothic"/>
      </rPr>
      <t xml:space="preserve">, received us with open arms. </t>
    </r>
    <r>
      <rPr>
        <sz val="10"/>
        <color theme="5"/>
        <rFont val="Century Gothic"/>
      </rPr>
      <t>Captain Barros Cobra</t>
    </r>
    <r>
      <rPr>
        <sz val="10"/>
        <color theme="2" tint="-0.499984740745262"/>
        <rFont val="Century Gothic"/>
      </rPr>
      <t>, from the first an enthusiastic supporter of the Expedition, did his best, together with the inhabitants and the government of this great and generous country, to make us forget that we were being awaited with impatience in France. At Pernambnco, the authorities, our</t>
    </r>
    <r>
      <rPr>
        <sz val="10"/>
        <color theme="5"/>
        <rFont val="Century Gothic"/>
      </rPr>
      <t xml:space="preserve"> friend Sanpiao Feraz</t>
    </r>
    <r>
      <rPr>
        <sz val="10"/>
        <color theme="2" tint="-0.499984740745262"/>
        <rFont val="Century Gothic"/>
      </rPr>
      <t xml:space="preserve">, and the </t>
    </r>
    <r>
      <rPr>
        <sz val="10"/>
        <color theme="5"/>
        <rFont val="Century Gothic"/>
      </rPr>
      <t>port engineers, MM. Barbiere, Beraud, Eouberol and Baudin</t>
    </r>
    <r>
      <rPr>
        <sz val="10"/>
        <color theme="2" tint="-0.499984740745262"/>
        <rFont val="Century Gothic"/>
      </rPr>
      <t xml:space="preserve"> took care that our last stop in South America should not leave lis with the least pleasant memory." (Charcot, 1911: 304)</t>
    </r>
  </si>
  <si>
    <r>
      <t>"Our trip from this port to the</t>
    </r>
    <r>
      <rPr>
        <sz val="10"/>
        <color theme="5"/>
        <rFont val="Century Gothic"/>
      </rPr>
      <t xml:space="preserve"> Azores</t>
    </r>
    <r>
      <rPr>
        <sz val="10"/>
        <color theme="2" tint="-0.499984740745262"/>
        <rFont val="Century Gothic"/>
      </rPr>
      <t xml:space="preserve">, along the sailing vessels' route to Europe, was long and tedious, but at Punta Deldada the reception prepared for us by the </t>
    </r>
    <r>
      <rPr>
        <sz val="10"/>
        <color theme="5"/>
        <rFont val="Century Gothic"/>
      </rPr>
      <t>Governor, M. Luis Betteneonrt de Medeiros e Comara, Commandant Alfonso Chaves, and our Vicousul, M. A. Ferin,</t>
    </r>
    <r>
      <rPr>
        <sz val="10"/>
        <color theme="2" tint="-0.499984740745262"/>
        <rFont val="Century Gothic"/>
      </rPr>
      <t xml:space="preserve"> quickly made us forget it. Portugal, who reckons among her glories the greatest explorers in the world, kindly welcomed, at their first stop in an European port, the </t>
    </r>
    <r>
      <rPr>
        <sz val="10"/>
        <color theme="5"/>
        <rFont val="Century Gothic"/>
      </rPr>
      <t>humble French explorers</t>
    </r>
    <r>
      <rPr>
        <sz val="10"/>
        <color theme="2" tint="-0.499984740745262"/>
        <rFont val="Century Gothic"/>
      </rPr>
      <t>." (Charcot, 1911: 304-305)</t>
    </r>
  </si>
  <si>
    <r>
      <t xml:space="preserve">"After about two years' absence, </t>
    </r>
    <r>
      <rPr>
        <sz val="10"/>
        <color theme="5"/>
        <rFont val="Century Gothic"/>
      </rPr>
      <t>I met my family</t>
    </r>
    <r>
      <rPr>
        <sz val="10"/>
        <color theme="2" tint="-0.499984740745262"/>
        <rFont val="Century Gothic"/>
      </rPr>
      <t xml:space="preserve"> again and in a few minutes the toils and anxieties were effaced as though by magic." (Charcot, 1911: 305)</t>
    </r>
  </si>
  <si>
    <r>
      <t>"</t>
    </r>
    <r>
      <rPr>
        <sz val="10"/>
        <color theme="5"/>
        <rFont val="Century Gothic"/>
      </rPr>
      <t>Our anchor,</t>
    </r>
    <r>
      <rPr>
        <sz val="10"/>
        <color theme="2" tint="-0.499984740745262"/>
        <rFont val="Century Gothic"/>
      </rPr>
      <t xml:space="preserve"> for the first time for two years, was fixed in </t>
    </r>
    <r>
      <rPr>
        <i/>
        <sz val="10"/>
        <color theme="2" tint="-0.499984740745262"/>
        <rFont val="Century Gothic"/>
      </rPr>
      <t>French soil.</t>
    </r>
    <r>
      <rPr>
        <sz val="10"/>
        <color theme="2" tint="-0.499984740745262"/>
        <rFont val="Century Gothic"/>
      </rPr>
      <t xml:space="preserve"> I see Trouville, the charming coast of Vilerville, and then Honfieur, the picturesque little old town with its grey houses where the presence of a steamer seems an anachronism. The greatgrass meadows over which the cattle are grazing spread themselves out before me, and then the wooded hillsides with their restful verdure, the chateaux, the villas, the coquettish farms. The sun now drives away the rain and the bright patches of field flowers and clumps of fruit-trees enamel the green plain, through which the waters of the river cut a channel. </t>
    </r>
    <r>
      <rPr>
        <sz val="10"/>
        <color theme="5"/>
        <rFont val="Century Gothic"/>
      </rPr>
      <t>We are penetrating into the heart of France</t>
    </r>
    <r>
      <rPr>
        <sz val="10"/>
        <color theme="2" tint="-0.499984740745262"/>
        <rFont val="Century Gothic"/>
      </rPr>
      <t xml:space="preserve">. </t>
    </r>
    <r>
      <rPr>
        <sz val="10"/>
        <color theme="5"/>
        <rFont val="Century Gothic"/>
      </rPr>
      <t>Nature herself is elegant</t>
    </r>
    <r>
      <rPr>
        <sz val="10"/>
        <color theme="2" tint="-0.499984740745262"/>
        <rFont val="Century Gothic"/>
      </rPr>
      <t>, and man's work in the erection of the humblest buildings has but given an additional touch of charm to her grace. A bend of the Seine hides from us the sea, our home for so many long months. We push further and further through</t>
    </r>
    <r>
      <rPr>
        <sz val="10"/>
        <color theme="5"/>
        <rFont val="Century Gothic"/>
      </rPr>
      <t xml:space="preserve"> this ideal countryside, the most beautiful in the world</t>
    </r>
    <r>
      <rPr>
        <sz val="10"/>
        <color theme="2" tint="-0.499984740745262"/>
        <rFont val="Century Gothic"/>
      </rPr>
      <t>. It sets the heart beating, not with that violence of anguish which extorts a cry, but with a sigh of pure enjoyment of perfection." (Charcot, 1911: 305)</t>
    </r>
  </si>
  <si>
    <r>
      <t xml:space="preserve">"My eyes have just ceased contemplating the noble and unforgettable spectacle of the </t>
    </r>
    <r>
      <rPr>
        <sz val="10"/>
        <color theme="5"/>
        <rFont val="Century Gothic"/>
      </rPr>
      <t>Antarctic's</t>
    </r>
    <r>
      <rPr>
        <sz val="10"/>
        <color theme="2" tint="-0.499984740745262"/>
        <rFont val="Century Gothic"/>
      </rPr>
      <t xml:space="preserve"> dreaded pack-ice, the cliffs and magnificently </t>
    </r>
    <r>
      <rPr>
        <sz val="10"/>
        <color theme="5"/>
        <rFont val="Century Gothic"/>
      </rPr>
      <t xml:space="preserve">savage mountains of </t>
    </r>
    <r>
      <rPr>
        <i/>
        <sz val="10"/>
        <color theme="5"/>
        <rFont val="Century Gothic"/>
      </rPr>
      <t>Magellan Straits</t>
    </r>
    <r>
      <rPr>
        <sz val="10"/>
        <color theme="2" tint="-0.499984740745262"/>
        <rFont val="Century Gothic"/>
      </rPr>
      <t xml:space="preserve">, the </t>
    </r>
    <r>
      <rPr>
        <sz val="10"/>
        <color theme="5"/>
        <rFont val="Century Gothic"/>
      </rPr>
      <t>wonderful scenery of Rio Ba</t>
    </r>
    <r>
      <rPr>
        <sz val="10"/>
        <color theme="2" tint="-0.499984740745262"/>
        <rFont val="Century Gothic"/>
      </rPr>
      <t xml:space="preserve">y, the </t>
    </r>
    <r>
      <rPr>
        <sz val="10"/>
        <color theme="5"/>
        <rFont val="Century Gothic"/>
      </rPr>
      <t>splendours of tropical vegetatio</t>
    </r>
    <r>
      <rPr>
        <sz val="10"/>
        <color theme="2" tint="-0.499984740745262"/>
        <rFont val="Century Gothic"/>
      </rPr>
      <t xml:space="preserve">n, the smiling Azores, but </t>
    </r>
    <r>
      <rPr>
        <sz val="10"/>
        <color theme="5"/>
        <rFont val="Century Gothic"/>
      </rPr>
      <t>now it is really La doulce France, our beautiful country</t>
    </r>
    <r>
      <rPr>
        <sz val="10"/>
        <color theme="2" tint="-0.499984740745262"/>
        <rFont val="Century Gothic"/>
      </rPr>
      <t>; and we are entering her by the road which should naturally lead to great cities, the homes of art and science, where courage is gay and labour smiles." (Charcot, 1911: 306)</t>
    </r>
  </si>
  <si>
    <r>
      <t xml:space="preserve">"On this morning of </t>
    </r>
    <r>
      <rPr>
        <sz val="10"/>
        <color theme="5"/>
        <rFont val="Century Gothic"/>
      </rPr>
      <t>our return, in my solitary</t>
    </r>
    <r>
      <rPr>
        <sz val="10"/>
        <color theme="2" tint="-0.499984740745262"/>
        <rFont val="Century Gothic"/>
      </rPr>
      <t xml:space="preserve"> watch on the bridge of the </t>
    </r>
    <r>
      <rPr>
        <i/>
        <sz val="10"/>
        <color theme="2" tint="-0.499984740745262"/>
        <rFont val="Century Gothic"/>
      </rPr>
      <t>Pourquoi-Pas?</t>
    </r>
    <r>
      <rPr>
        <sz val="10"/>
        <color theme="2" tint="-0.499984740745262"/>
        <rFont val="Century Gothic"/>
      </rPr>
      <t>, which has just crossed the whole breadth of the world,</t>
    </r>
    <r>
      <rPr>
        <sz val="10"/>
        <color theme="5"/>
        <rFont val="Century Gothic"/>
      </rPr>
      <t xml:space="preserve"> I felt more than ever how beautiful is our France</t>
    </r>
    <r>
      <rPr>
        <sz val="10"/>
        <color theme="2" tint="-0.499984740745262"/>
        <rFont val="Century Gothic"/>
      </rPr>
      <t>, how she deserves to be loved and to be served at the price even of the greatest sacrifices. With a smile she has amply repaid me for all my toil." (Charcot, 1911: 306)</t>
    </r>
  </si>
  <si>
    <r>
      <t>"</t>
    </r>
    <r>
      <rPr>
        <sz val="10"/>
        <color theme="5"/>
        <rFont val="Century Gothic"/>
      </rPr>
      <t>The sailor</t>
    </r>
    <r>
      <rPr>
        <sz val="10"/>
        <color theme="2" tint="-0.499984740745262"/>
        <rFont val="Century Gothic"/>
      </rPr>
      <t xml:space="preserve"> who hoists it must feel</t>
    </r>
    <r>
      <rPr>
        <sz val="10"/>
        <color theme="5"/>
        <rFont val="Century Gothic"/>
      </rPr>
      <t xml:space="preserve"> like myself.</t>
    </r>
    <r>
      <rPr>
        <sz val="10"/>
        <color theme="2" tint="-0.499984740745262"/>
        <rFont val="Century Gothic"/>
      </rPr>
      <t xml:space="preserve"> The blue, white and red unfold themselves and flap in the breeze, giving a finishing touch to the wonderful scenery, which seems to light up with anewgleam. Mechanically, standing all alone, I uncovermy head in honour of this emblem. To the devil with reasoning and researches into the why of our feelings, and with the excuses which false shame makes for our actions! </t>
    </r>
    <r>
      <rPr>
        <sz val="10"/>
        <color theme="5"/>
        <rFont val="Century Gothic"/>
      </rPr>
      <t xml:space="preserve">It is our country, and that is enough!" </t>
    </r>
    <r>
      <rPr>
        <sz val="10"/>
        <color theme="2" tint="-0.499984740745262"/>
        <rFont val="Century Gothic"/>
      </rPr>
      <t>(Charcot, 1911: 306)</t>
    </r>
  </si>
  <si>
    <r>
      <t>"</t>
    </r>
    <r>
      <rPr>
        <sz val="10"/>
        <color theme="5"/>
        <rFont val="Century Gothic"/>
      </rPr>
      <t>We anchor</t>
    </r>
    <r>
      <rPr>
        <sz val="10"/>
        <color theme="2" tint="-0.499984740745262"/>
        <rFont val="Century Gothic"/>
      </rPr>
      <t xml:space="preserve"> at Duclair. Only </t>
    </r>
    <r>
      <rPr>
        <sz val="10"/>
        <color theme="5"/>
        <rFont val="Century Gothic"/>
      </rPr>
      <t>the families of my companions</t>
    </r>
    <r>
      <rPr>
        <sz val="10"/>
        <color theme="2" tint="-0.499984740745262"/>
        <rFont val="Century Gothic"/>
      </rPr>
      <t xml:space="preserve"> have been apprised of this stoppage, which I do not wish public, so that, away from the crowd and official receptions, amid the peace of this charming </t>
    </r>
    <r>
      <rPr>
        <sz val="10"/>
        <color theme="5"/>
        <rFont val="Century Gothic"/>
      </rPr>
      <t>little corner of the world</t>
    </r>
    <r>
      <rPr>
        <sz val="10"/>
        <color theme="2" tint="-0.499984740745262"/>
        <rFont val="Century Gothic"/>
      </rPr>
      <t>, they may take to their arms those who have passed so many months of anxiety and fear." (Charcot, 1911: 306)</t>
    </r>
  </si>
  <si>
    <r>
      <t>"</t>
    </r>
    <r>
      <rPr>
        <sz val="10"/>
        <color theme="5"/>
        <rFont val="Century Gothic"/>
      </rPr>
      <t xml:space="preserve">We felt </t>
    </r>
    <r>
      <rPr>
        <sz val="10"/>
        <color theme="2" tint="-0.499984740745262"/>
        <rFont val="Century Gothic"/>
      </rPr>
      <t xml:space="preserve">the movement of the hearts of </t>
    </r>
    <r>
      <rPr>
        <sz val="10"/>
        <color theme="5"/>
        <rFont val="Century Gothic"/>
      </rPr>
      <t xml:space="preserve">the whole population </t>
    </r>
    <r>
      <rPr>
        <sz val="10"/>
        <color theme="2" tint="-0.499984740745262"/>
        <rFont val="Century Gothic"/>
      </rPr>
      <t>of this beautiful and famous town, which by its enthusiastic emotion proved that it knew how to appreciate disinterested scientific work and to reward the efforts of those engaged in it." (Charcot, 1911: 307)</t>
    </r>
  </si>
  <si>
    <r>
      <t xml:space="preserve">"This fete, which </t>
    </r>
    <r>
      <rPr>
        <sz val="10"/>
        <color theme="5"/>
        <rFont val="Century Gothic"/>
      </rPr>
      <t>touched us</t>
    </r>
    <r>
      <rPr>
        <sz val="10"/>
        <color theme="2" tint="-0.499984740745262"/>
        <rFont val="Century Gothic"/>
      </rPr>
      <t xml:space="preserve"> deeply, was organized by the </t>
    </r>
    <r>
      <rPr>
        <i/>
        <sz val="10"/>
        <color theme="2" tint="-0.499984740745262"/>
        <rFont val="Century Gothic"/>
      </rPr>
      <t>Norman Geographical Society.</t>
    </r>
    <r>
      <rPr>
        <sz val="10"/>
        <color theme="2" tint="-0.499984740745262"/>
        <rFont val="Century Gothic"/>
      </rPr>
      <t xml:space="preserve"> Let me here express my profound gratitude to </t>
    </r>
    <r>
      <rPr>
        <sz val="10"/>
        <color theme="5"/>
        <rFont val="Century Gothic"/>
      </rPr>
      <t>MM. Leblond and Monflier, President and General Secretary of the Society</t>
    </r>
    <r>
      <rPr>
        <sz val="10"/>
        <color theme="2" tint="-0.499984740745262"/>
        <rFont val="Century Gothic"/>
      </rPr>
      <t xml:space="preserve">. The </t>
    </r>
    <r>
      <rPr>
        <sz val="10"/>
        <color theme="5"/>
        <rFont val="Century Gothic"/>
      </rPr>
      <t>Government was represented by Admiral Fournier</t>
    </r>
    <r>
      <rPr>
        <sz val="10"/>
        <color theme="2" tint="-0.499984740745262"/>
        <rFont val="Century Gothic"/>
      </rPr>
      <t xml:space="preserve">, </t>
    </r>
    <r>
      <rPr>
        <sz val="10"/>
        <color theme="5"/>
        <rFont val="Century Gothic"/>
      </rPr>
      <t>the Minister of Foreign Affairs by M. Pavie, the Minister of Public Instruction by M. Rabot, the Minister of Marine by Lieutenant Dumesnil, the 'Museum by Professor Joubin, H.S.H. the Prince of Monaco by Lieutenant Bounce, the Paris Geographical Society by M. Margerie, and the Oceanographical Institute by M. Meyer,</t>
    </r>
    <r>
      <rPr>
        <sz val="10"/>
        <color theme="2" tint="-0.499984740745262"/>
        <rFont val="Century Gothic"/>
      </rPr>
      <t xml:space="preserve"> who handed us a magnificent medal in the name of the Institute. The very choice of these representatives, teachers, savants and friends who worked so hard for the organization of the expedition, proved to us once more the sympathy which it was desired to show us." (Charcot, 1911: 307)</t>
    </r>
  </si>
  <si>
    <r>
      <t>"</t>
    </r>
    <r>
      <rPr>
        <sz val="10"/>
        <color theme="5"/>
        <rFont val="Century Gothic"/>
      </rPr>
      <t>M. Paul Doumer</t>
    </r>
    <r>
      <rPr>
        <sz val="10"/>
        <color theme="2" tint="-0.499984740745262"/>
        <rFont val="Century Gothic"/>
      </rPr>
      <t>, the</t>
    </r>
    <r>
      <rPr>
        <sz val="10"/>
        <color theme="5"/>
        <rFont val="Century Gothic"/>
      </rPr>
      <t xml:space="preserve"> father of the Expedition, </t>
    </r>
    <r>
      <rPr>
        <sz val="10"/>
        <color theme="2" tint="-0.499984740745262"/>
        <rFont val="Century Gothic"/>
      </rPr>
      <t xml:space="preserve">President of its Committee of Organization, who was the last to wish me a safe voyage as we left Havre, was the first to welcome me at Rouen, and as he shook my hand he assured me that he did not regret the interest that he had never ceased to take in us all through. </t>
    </r>
    <r>
      <rPr>
        <sz val="10"/>
        <color theme="5"/>
        <rFont val="Century Gothic"/>
      </rPr>
      <t>Admiral Fournier</t>
    </r>
    <r>
      <rPr>
        <sz val="10"/>
        <color theme="2" tint="-0.499984740745262"/>
        <rFont val="Century Gothic"/>
      </rPr>
      <t xml:space="preserve"> presented </t>
    </r>
    <r>
      <rPr>
        <sz val="10"/>
        <color theme="5"/>
        <rFont val="Century Gothic"/>
      </rPr>
      <t xml:space="preserve">to the whole crew, </t>
    </r>
    <r>
      <rPr>
        <sz val="10"/>
        <color theme="2" tint="-0.499984740745262"/>
        <rFont val="Century Gothic"/>
      </rPr>
      <t xml:space="preserve">on behalf of the Government, medals of honour, which deservedly adorned the </t>
    </r>
    <r>
      <rPr>
        <sz val="10"/>
        <color theme="5"/>
        <rFont val="Century Gothic"/>
      </rPr>
      <t>brave fellows 'breasts.</t>
    </r>
    <r>
      <rPr>
        <sz val="10"/>
        <color theme="2" tint="-0.499984740745262"/>
        <rFont val="Century Gothic"/>
      </rPr>
      <t>" (Charcot, 1911: 307-308)</t>
    </r>
  </si>
  <si>
    <r>
      <t xml:space="preserve">"This book then is about two </t>
    </r>
    <r>
      <rPr>
        <sz val="10"/>
        <color theme="5"/>
        <rFont val="Century Gothic"/>
      </rPr>
      <t>young men</t>
    </r>
    <r>
      <rPr>
        <sz val="10"/>
        <color theme="2" tint="-0.499984740745262"/>
        <rFont val="Century Gothic"/>
      </rPr>
      <t xml:space="preserve"> who possessed that quality which was so annoying to the great Napoleon, of not having the sense to know when they were defeated. They were the juniors of an expedition of four men, the seniors both having had previous polar experience. After reaching the Antarctic somewhat precariously and being placed at a disadvantage from the standpoint of both position and finance, the expedition reviewed itself and the seniors decided to abandon the venture. Whether the </t>
    </r>
    <r>
      <rPr>
        <sz val="10"/>
        <color theme="5"/>
        <rFont val="Century Gothic"/>
      </rPr>
      <t xml:space="preserve">juniors </t>
    </r>
    <r>
      <rPr>
        <sz val="10"/>
        <color theme="2" tint="-0.499984740745262"/>
        <rFont val="Century Gothic"/>
      </rPr>
      <t>agreed to continue it or declined to abandon it is for the reader to decide for himself, but it is certainly true that the tough whaling captains did their best to dissuade them from their folly and the geographical world at large was considerably perturbed when they heard of it, many prophesying disaster." (Bagshawe, 1939: xi)</t>
    </r>
  </si>
  <si>
    <r>
      <t xml:space="preserve">"What was the measure of their folly? The Antarctic is not a place to be trifled with; an expedition must be well housed, well found and well manned. Yet here were </t>
    </r>
    <r>
      <rPr>
        <sz val="10"/>
        <color theme="5"/>
        <rFont val="Century Gothic"/>
      </rPr>
      <t xml:space="preserve">two young and inexperienced men </t>
    </r>
    <r>
      <rPr>
        <sz val="10"/>
        <color theme="2" tint="-0.499984740745262"/>
        <rFont val="Century Gothic"/>
      </rPr>
      <t>proposing to winter on a tiny islet in the Antarctic in a disused boat with a handful of instruments and a scanty stock of provisions." (Bagshawe, 1939: xi)</t>
    </r>
  </si>
  <si>
    <r>
      <rPr>
        <sz val="10"/>
        <color theme="5"/>
        <rFont val="Century Gothic"/>
      </rPr>
      <t xml:space="preserve">"They </t>
    </r>
    <r>
      <rPr>
        <sz val="10"/>
        <color theme="2" tint="-0.499984740745262"/>
        <rFont val="Century Gothic"/>
      </rPr>
      <t xml:space="preserve">of course did not look at it in that way at all and still refuse to do so. </t>
    </r>
    <r>
      <rPr>
        <sz val="10"/>
        <color theme="5"/>
        <rFont val="Century Gothic"/>
      </rPr>
      <t>They</t>
    </r>
    <r>
      <rPr>
        <sz val="10"/>
        <color theme="2" tint="-0.499984740745262"/>
        <rFont val="Century Gothic"/>
      </rPr>
      <t xml:space="preserve"> had come to sample the Antarctic and </t>
    </r>
    <r>
      <rPr>
        <sz val="10"/>
        <color theme="5"/>
        <rFont val="Century Gothic"/>
      </rPr>
      <t>they</t>
    </r>
    <r>
      <rPr>
        <sz val="10"/>
        <color theme="2" tint="-0.499984740745262"/>
        <rFont val="Century Gothic"/>
      </rPr>
      <t xml:space="preserve"> were not going back till they had done so; </t>
    </r>
    <r>
      <rPr>
        <sz val="10"/>
        <color theme="5"/>
        <rFont val="Century Gothic"/>
      </rPr>
      <t>they</t>
    </r>
    <r>
      <rPr>
        <sz val="10"/>
        <color theme="2" tint="-0.499984740745262"/>
        <rFont val="Century Gothic"/>
      </rPr>
      <t xml:space="preserve"> had a hammer and a saw, packing cases and odd nails, lots of ideas and whole ship loads of hope. For luxuries they had an ample supply of unreliable matches, plenty of cigarettes and boxes of crime de menthe sweets. There was a supply of whisky it is true, but that was kept as a present for their </t>
    </r>
    <r>
      <rPr>
        <sz val="10"/>
        <color theme="5"/>
        <rFont val="Century Gothic"/>
      </rPr>
      <t>good friends the whalers</t>
    </r>
    <r>
      <rPr>
        <sz val="10"/>
        <color theme="2" tint="-0.499984740745262"/>
        <rFont val="Century Gothic"/>
      </rPr>
      <t xml:space="preserve"> when they returned to pick them up." (Bagshawe, 1939: xii)</t>
    </r>
  </si>
  <si>
    <r>
      <t xml:space="preserve">"Those </t>
    </r>
    <r>
      <rPr>
        <sz val="10"/>
        <color theme="5"/>
        <rFont val="Century Gothic"/>
      </rPr>
      <t>two men</t>
    </r>
    <r>
      <rPr>
        <sz val="10"/>
        <color theme="2" tint="-0.499984740745262"/>
        <rFont val="Century Gothic"/>
      </rPr>
      <t xml:space="preserve">, a junior mercantile officer in the early twenties and a very </t>
    </r>
    <r>
      <rPr>
        <sz val="10"/>
        <color theme="5"/>
        <rFont val="Century Gothic"/>
      </rPr>
      <t xml:space="preserve">junior scientist </t>
    </r>
    <r>
      <rPr>
        <sz val="10"/>
        <color theme="2" tint="-0.499984740745262"/>
        <rFont val="Century Gothic"/>
      </rPr>
      <t>of 19, carried out that work to the best of their ability. They were not going to have a book published about their cheerful misery (…) Any advice on the part of the writer of this preface as to having less science and more misery was simply ignored or scorned." (Bagshawe, 1939: xii)</t>
    </r>
  </si>
  <si>
    <r>
      <t xml:space="preserve">"Even under pleasant conditions most of </t>
    </r>
    <r>
      <rPr>
        <sz val="10"/>
        <color theme="5"/>
        <rFont val="Century Gothic"/>
      </rPr>
      <t>us</t>
    </r>
    <r>
      <rPr>
        <sz val="10"/>
        <color theme="2" tint="-0.499984740745262"/>
        <rFont val="Century Gothic"/>
      </rPr>
      <t xml:space="preserve"> would think twice before undertaking a set of hourly observations for a whole month, one always at work while the </t>
    </r>
    <r>
      <rPr>
        <sz val="10"/>
        <color theme="5"/>
        <rFont val="Century Gothic"/>
      </rPr>
      <t>other</t>
    </r>
    <r>
      <rPr>
        <sz val="10"/>
        <color theme="2" tint="-0.499984740745262"/>
        <rFont val="Century Gothic"/>
      </rPr>
      <t xml:space="preserve"> slept." (Bagshawe, 1939: xii-xiii)</t>
    </r>
  </si>
  <si>
    <r>
      <t xml:space="preserve">"Never were there such devoted </t>
    </r>
    <r>
      <rPr>
        <sz val="10"/>
        <color theme="5"/>
        <rFont val="Century Gothic"/>
      </rPr>
      <t>scientists</t>
    </r>
    <r>
      <rPr>
        <sz val="10"/>
        <color theme="2" tint="-0.499984740745262"/>
        <rFont val="Century Gothic"/>
      </rPr>
      <t>: after many months of seal stew, wholesome enough but desperately boring, they saw the penguins around them beginning to lay eggs and their mouths began to water, but, '</t>
    </r>
    <r>
      <rPr>
        <sz val="10"/>
        <color theme="5"/>
        <rFont val="Century Gothic"/>
      </rPr>
      <t>Lester</t>
    </r>
    <r>
      <rPr>
        <sz val="10"/>
        <color theme="2" tint="-0.499984740745262"/>
        <rFont val="Century Gothic"/>
      </rPr>
      <t xml:space="preserve"> very considerately and without hesitation put aside any idea of eating the eggs until there were sufficient for observation purposes.. , we felt that the scientific work should have preference'. And so on and so forth." (Bagshawe, 1939: xiii)</t>
    </r>
  </si>
  <si>
    <r>
      <t xml:space="preserve">"There is a moral in this story and a notable example plain for all </t>
    </r>
    <r>
      <rPr>
        <sz val="10"/>
        <color theme="5"/>
        <rFont val="Century Gothic"/>
      </rPr>
      <t xml:space="preserve">men </t>
    </r>
    <r>
      <rPr>
        <sz val="10"/>
        <color theme="2" tint="-0.499984740745262"/>
        <rFont val="Century Gothic"/>
      </rPr>
      <t xml:space="preserve">to see but two </t>
    </r>
    <r>
      <rPr>
        <sz val="10"/>
        <color theme="5"/>
        <rFont val="Century Gothic"/>
      </rPr>
      <t>people</t>
    </r>
    <r>
      <rPr>
        <sz val="10"/>
        <color theme="2" tint="-0.499984740745262"/>
        <rFont val="Century Gothic"/>
      </rPr>
      <t xml:space="preserve"> steadily refuse to see it." (Bagshawe, 1939: xiii)</t>
    </r>
  </si>
  <si>
    <r>
      <t xml:space="preserve">"When the name of the Graham Land Expedition of 1920-22 was called, </t>
    </r>
    <r>
      <rPr>
        <sz val="10"/>
        <color theme="5"/>
        <rFont val="Century Gothic"/>
      </rPr>
      <t xml:space="preserve">two shy young men </t>
    </r>
    <r>
      <rPr>
        <sz val="10"/>
        <color theme="2" tint="-0.499984740745262"/>
        <rFont val="Century Gothic"/>
      </rPr>
      <t xml:space="preserve">rose at tine word to be received with double applause, and not a little wonder, by the </t>
    </r>
    <r>
      <rPr>
        <sz val="10"/>
        <color theme="5"/>
        <rFont val="Century Gothic"/>
      </rPr>
      <t>veterans</t>
    </r>
    <r>
      <rPr>
        <sz val="10"/>
        <color theme="2" tint="-0.499984740745262"/>
        <rFont val="Century Gothic"/>
      </rPr>
      <t>." (Bagshawe, 1939: xiv)</t>
    </r>
  </si>
  <si>
    <r>
      <t xml:space="preserve">"The original members of the Expedition were: </t>
    </r>
    <r>
      <rPr>
        <sz val="10"/>
        <color theme="5"/>
        <rFont val="Century Gothic"/>
      </rPr>
      <t>j, i. COPE, Leader.; c. H. WILKINS, Second-in-command. M, c. LESTER,</t>
    </r>
    <r>
      <rPr>
        <sz val="10"/>
        <color theme="2" tint="-0.499984740745262"/>
        <rFont val="Century Gothic"/>
      </rPr>
      <t xml:space="preserve"> Lmtt R.Nl jR., Navigator. T. W. </t>
    </r>
    <r>
      <rPr>
        <sz val="10"/>
        <color theme="5"/>
        <rFont val="Century Gothic"/>
      </rPr>
      <t xml:space="preserve">BAGSI!AWE, </t>
    </r>
    <r>
      <rPr>
        <sz val="10"/>
        <color theme="2" tint="-0.499984740745262"/>
        <rFont val="Century Gothic"/>
      </rPr>
      <t xml:space="preserve">Geologist. Transport was arranged for the members of the expedition together with food and equipment in various whaling factories by the courtesy of certain </t>
    </r>
    <r>
      <rPr>
        <sz val="10"/>
        <color theme="5"/>
        <rFont val="Century Gothic"/>
      </rPr>
      <t>Norwegian whaling companies</t>
    </r>
    <r>
      <rPr>
        <sz val="10"/>
        <color theme="2" tint="-0.499984740745262"/>
        <rFont val="Century Gothic"/>
      </rPr>
      <t xml:space="preserve"> operating in the South Shetlands." (Bagshawe, 1939: xv )</t>
    </r>
  </si>
  <si>
    <r>
      <t xml:space="preserve">"It had been arranged with the </t>
    </r>
    <r>
      <rPr>
        <sz val="10"/>
        <color theme="5"/>
        <rFont val="Century Gothic"/>
      </rPr>
      <t>whaling captains</t>
    </r>
    <r>
      <rPr>
        <sz val="10"/>
        <color theme="2" tint="-0.499984740745262"/>
        <rFont val="Century Gothic"/>
      </rPr>
      <t xml:space="preserve"> that we should be landed at Hope Bay (…) we proposed to transfer part of our stores and equipment to Snow Hill Island (…) Unfortunately for the success of </t>
    </r>
    <r>
      <rPr>
        <sz val="10"/>
        <color theme="5"/>
        <rFont val="Century Gothic"/>
      </rPr>
      <t xml:space="preserve">our </t>
    </r>
    <r>
      <rPr>
        <sz val="10"/>
        <color theme="2" tint="-0.499984740745262"/>
        <rFont val="Century Gothic"/>
      </rPr>
      <t xml:space="preserve">aims, the sight of distant ice around Hope Bay made </t>
    </r>
    <r>
      <rPr>
        <sz val="10"/>
        <color theme="5"/>
        <rFont val="Century Gothic"/>
      </rPr>
      <t>the whalers</t>
    </r>
    <r>
      <rPr>
        <sz val="10"/>
        <color theme="2" tint="-0.499984740745262"/>
        <rFont val="Century Gothic"/>
      </rPr>
      <t xml:space="preserve"> reluctant to lose valuable time in taking us in that direction," (Bagshawe, 1939: xvi)</t>
    </r>
  </si>
  <si>
    <r>
      <t xml:space="preserve">"On 26 February it was agreed that the </t>
    </r>
    <r>
      <rPr>
        <sz val="10"/>
        <color theme="5"/>
        <rFont val="Century Gothic"/>
      </rPr>
      <t>leader</t>
    </r>
    <r>
      <rPr>
        <sz val="10"/>
        <color theme="2" tint="-0.499984740745262"/>
        <rFont val="Century Gothic"/>
      </rPr>
      <t xml:space="preserve"> should return to </t>
    </r>
    <r>
      <rPr>
        <sz val="10"/>
        <color theme="5"/>
        <rFont val="Century Gothic"/>
      </rPr>
      <t>civilization</t>
    </r>
    <r>
      <rPr>
        <sz val="10"/>
        <color theme="2" tint="-0.499984740745262"/>
        <rFont val="Century Gothic"/>
      </rPr>
      <t xml:space="preserve"> (…) </t>
    </r>
    <r>
      <rPr>
        <sz val="10"/>
        <color theme="5"/>
        <rFont val="Century Gothic"/>
      </rPr>
      <t>Wilkins</t>
    </r>
    <r>
      <rPr>
        <sz val="10"/>
        <color theme="2" tint="-0.499984740745262"/>
        <rFont val="Century Gothic"/>
      </rPr>
      <t xml:space="preserve">, second-in-command, decided to leave the expeditjbn and return with him. </t>
    </r>
    <r>
      <rPr>
        <sz val="10"/>
        <color theme="5"/>
        <rFont val="Century Gothic"/>
      </rPr>
      <t xml:space="preserve">Lester and I </t>
    </r>
    <r>
      <rPr>
        <sz val="10"/>
        <color theme="2" tint="-0.499984740745262"/>
        <rFont val="Century Gothic"/>
      </rPr>
      <t xml:space="preserve">volunteered to remain for the winter to carry on as far as possible the scientific work which we had started. The alteration in </t>
    </r>
    <r>
      <rPr>
        <sz val="10"/>
        <color theme="5"/>
        <rFont val="Century Gothic"/>
      </rPr>
      <t xml:space="preserve">our </t>
    </r>
    <r>
      <rPr>
        <sz val="10"/>
        <color theme="2" tint="-0.499984740745262"/>
        <rFont val="Century Gothic"/>
      </rPr>
      <t xml:space="preserve">plans made it necessary to find one of the </t>
    </r>
    <r>
      <rPr>
        <sz val="10"/>
        <color theme="5"/>
        <rFont val="Century Gothic"/>
      </rPr>
      <t>whalers</t>
    </r>
    <r>
      <rPr>
        <sz val="10"/>
        <color theme="2" tint="-0.499984740745262"/>
        <rFont val="Century Gothic"/>
      </rPr>
      <t xml:space="preserve"> to take </t>
    </r>
    <r>
      <rPr>
        <sz val="10"/>
        <color theme="5"/>
        <rFont val="Century Gothic"/>
      </rPr>
      <t xml:space="preserve">Cope and Wilkins </t>
    </r>
    <r>
      <rPr>
        <sz val="10"/>
        <color theme="2" tint="-0.499984740745262"/>
        <rFont val="Century Gothic"/>
      </rPr>
      <t xml:space="preserve">as far as Montevideo on their way </t>
    </r>
    <r>
      <rPr>
        <sz val="10"/>
        <color theme="5"/>
        <rFont val="Century Gothic"/>
      </rPr>
      <t>home</t>
    </r>
    <r>
      <rPr>
        <sz val="10"/>
        <color theme="2" tint="-0.499984740745262"/>
        <rFont val="Century Gothic"/>
      </rPr>
      <t>." (Bagshawe, 1939: xvii)</t>
    </r>
  </si>
  <si>
    <r>
      <t xml:space="preserve">"On </t>
    </r>
    <r>
      <rPr>
        <sz val="10"/>
        <color theme="5"/>
        <rFont val="Century Gothic"/>
      </rPr>
      <t>their</t>
    </r>
    <r>
      <rPr>
        <sz val="10"/>
        <color theme="2" tint="-0.499984740745262"/>
        <rFont val="Century Gothic"/>
      </rPr>
      <t xml:space="preserve"> return </t>
    </r>
    <r>
      <rPr>
        <sz val="10"/>
        <color theme="5"/>
        <rFont val="Century Gothic"/>
      </rPr>
      <t>Cope and Wilkins</t>
    </r>
    <r>
      <rPr>
        <sz val="10"/>
        <color theme="2" tint="-0.499984740745262"/>
        <rFont val="Century Gothic"/>
      </rPr>
      <t xml:space="preserve"> collected their belongings, and bade farewell to </t>
    </r>
    <r>
      <rPr>
        <sz val="10"/>
        <color theme="5"/>
        <rFont val="Century Gothic"/>
      </rPr>
      <t>Lester and me</t>
    </r>
    <r>
      <rPr>
        <sz val="10"/>
        <color theme="2" tint="-0.499984740745262"/>
        <rFont val="Century Gothic"/>
      </rPr>
      <t xml:space="preserve"> on 4 March. On the following day </t>
    </r>
    <r>
      <rPr>
        <sz val="10"/>
        <color theme="5"/>
        <rFont val="Century Gothic"/>
      </rPr>
      <t>Captain Q, Andersen</t>
    </r>
    <r>
      <rPr>
        <sz val="10"/>
        <color theme="2" tint="-0.499984740745262"/>
        <rFont val="Century Gothic"/>
      </rPr>
      <t xml:space="preserve"> of the Svend Foyn I, who was about to leave for </t>
    </r>
    <r>
      <rPr>
        <sz val="10"/>
        <color theme="5"/>
        <rFont val="Century Gothic"/>
      </rPr>
      <t>home,</t>
    </r>
    <r>
      <rPr>
        <sz val="10"/>
        <color theme="2" tint="-0.499984740745262"/>
        <rFont val="Century Gothic"/>
      </rPr>
      <t xml:space="preserve"> visited </t>
    </r>
    <r>
      <rPr>
        <sz val="10"/>
        <color theme="5"/>
        <rFont val="Century Gothic"/>
      </rPr>
      <t xml:space="preserve">us </t>
    </r>
    <r>
      <rPr>
        <sz val="10"/>
        <color theme="2" tint="-0.499984740745262"/>
        <rFont val="Century Gothic"/>
      </rPr>
      <t xml:space="preserve">and promised that if the </t>
    </r>
    <r>
      <rPr>
        <sz val="10"/>
        <color theme="5"/>
        <rFont val="Century Gothic"/>
      </rPr>
      <t>leader</t>
    </r>
    <r>
      <rPr>
        <sz val="10"/>
        <color theme="2" tint="-0.499984740745262"/>
        <rFont val="Century Gothic"/>
      </rPr>
      <t xml:space="preserve"> was unable to procure a ship </t>
    </r>
    <r>
      <rPr>
        <sz val="10"/>
        <color theme="5"/>
        <rFont val="Century Gothic"/>
      </rPr>
      <t>he himself</t>
    </r>
    <r>
      <rPr>
        <sz val="10"/>
        <color theme="2" tint="-0.499984740745262"/>
        <rFont val="Century Gothic"/>
      </rPr>
      <t xml:space="preserve"> would pick </t>
    </r>
    <r>
      <rPr>
        <sz val="10"/>
        <color theme="5"/>
        <rFont val="Century Gothic"/>
      </rPr>
      <t>us</t>
    </r>
    <r>
      <rPr>
        <sz val="10"/>
        <color theme="2" tint="-0.499984740745262"/>
        <rFont val="Century Gothic"/>
      </rPr>
      <t xml:space="preserve"> up at the first possible opportunity the following season." (Bagshawe, 1939: xvii)</t>
    </r>
  </si>
  <si>
    <r>
      <t xml:space="preserve">"This threatened complication naturally worried </t>
    </r>
    <r>
      <rPr>
        <sz val="10"/>
        <color theme="5"/>
        <rFont val="Century Gothic"/>
      </rPr>
      <t>our people in England</t>
    </r>
    <r>
      <rPr>
        <sz val="10"/>
        <color theme="2" tint="-0.499984740745262"/>
        <rFont val="Century Gothic"/>
      </rPr>
      <t xml:space="preserve">, and would have troubled </t>
    </r>
    <r>
      <rPr>
        <sz val="10"/>
        <color theme="5"/>
        <rFont val="Century Gothic"/>
      </rPr>
      <t xml:space="preserve">us </t>
    </r>
    <r>
      <rPr>
        <sz val="10"/>
        <color theme="2" tint="-0.499984740745262"/>
        <rFont val="Century Gothic"/>
      </rPr>
      <t>had we not been happily ignorant of it. The</t>
    </r>
    <r>
      <rPr>
        <sz val="10"/>
        <color theme="5"/>
        <rFont val="Century Gothic"/>
      </rPr>
      <t xml:space="preserve"> leader </t>
    </r>
    <r>
      <rPr>
        <sz val="10"/>
        <color theme="2" tint="-0.499984740745262"/>
        <rFont val="Century Gothic"/>
      </rPr>
      <t xml:space="preserve">was unable to procure a vessel but </t>
    </r>
    <r>
      <rPr>
        <sz val="10"/>
        <color theme="5"/>
        <rFont val="Century Gothic"/>
      </rPr>
      <t xml:space="preserve">Captain Andersen </t>
    </r>
    <r>
      <rPr>
        <sz val="10"/>
        <color theme="2" tint="-0.499984740745262"/>
        <rFont val="Century Gothic"/>
      </rPr>
      <t>relieved us on 13 January 1922" (Bagshawe, 1939: xviii)</t>
    </r>
  </si>
  <si>
    <r>
      <t xml:space="preserve">"Three months were spent with </t>
    </r>
    <r>
      <rPr>
        <sz val="10"/>
        <color theme="5"/>
        <rFont val="Century Gothic"/>
      </rPr>
      <t xml:space="preserve">the whalers </t>
    </r>
    <r>
      <rPr>
        <sz val="10"/>
        <color theme="2" tint="-0.499984740745262"/>
        <rFont val="Century Gothic"/>
      </rPr>
      <t xml:space="preserve">at Nansen Island before we started the journey </t>
    </r>
    <r>
      <rPr>
        <sz val="10"/>
        <color theme="5"/>
        <rFont val="Century Gothic"/>
      </rPr>
      <t>home</t>
    </r>
    <r>
      <rPr>
        <sz val="10"/>
        <color theme="2" tint="-0.499984740745262"/>
        <rFont val="Century Gothic"/>
      </rPr>
      <t xml:space="preserve">. </t>
    </r>
    <r>
      <rPr>
        <sz val="10"/>
        <color theme="5"/>
        <rFont val="Century Gothic"/>
      </rPr>
      <t>We</t>
    </r>
    <r>
      <rPr>
        <sz val="10"/>
        <color theme="2" tint="-0.499984740745262"/>
        <rFont val="Century Gothic"/>
      </rPr>
      <t xml:space="preserve"> sailed in </t>
    </r>
    <r>
      <rPr>
        <sz val="10"/>
        <color theme="5"/>
        <rFont val="Century Gothic"/>
      </rPr>
      <t>Andersen</t>
    </r>
    <r>
      <rPr>
        <sz val="10"/>
        <color theme="2" tint="-0.499984740745262"/>
        <rFont val="Century Gothic"/>
      </rPr>
      <t xml:space="preserve">'s ship, the Svend Foyn I as far as her </t>
    </r>
    <r>
      <rPr>
        <sz val="10"/>
        <color theme="5"/>
        <rFont val="Century Gothic"/>
      </rPr>
      <t>home port at Sandefjord in Norway</t>
    </r>
    <r>
      <rPr>
        <sz val="10"/>
        <color theme="2" tint="-0.499984740745262"/>
        <rFont val="Century Gothic"/>
      </rPr>
      <t>." (Bagshawe, 1939: xviii)</t>
    </r>
  </si>
  <si>
    <r>
      <t xml:space="preserve">"For any nautical terms wrongly used, I crave the reader's pardon; </t>
    </r>
    <r>
      <rPr>
        <sz val="10"/>
        <color theme="5"/>
        <rFont val="Century Gothic"/>
      </rPr>
      <t>I am but a landlubber</t>
    </r>
    <r>
      <rPr>
        <sz val="10"/>
        <color theme="2" tint="-0.499984740745262"/>
        <rFont val="Century Gothic"/>
      </rPr>
      <t>!" (Bagshawe, 1939: xix)</t>
    </r>
  </si>
  <si>
    <r>
      <t xml:space="preserve">"It is perhaps worth recording that </t>
    </r>
    <r>
      <rPr>
        <sz val="10"/>
        <color theme="5"/>
        <rFont val="Century Gothic"/>
      </rPr>
      <t>we</t>
    </r>
    <r>
      <rPr>
        <sz val="10"/>
        <color theme="2" tint="-0.499984740745262"/>
        <rFont val="Century Gothic"/>
      </rPr>
      <t xml:space="preserve"> were the first </t>
    </r>
    <r>
      <rPr>
        <sz val="10"/>
        <color theme="5"/>
        <rFont val="Century Gothic"/>
      </rPr>
      <t>British party</t>
    </r>
    <r>
      <rPr>
        <sz val="10"/>
        <color theme="2" tint="-0.499984740745262"/>
        <rFont val="Century Gothic"/>
      </rPr>
      <t xml:space="preserve"> to winter in this part of the </t>
    </r>
    <r>
      <rPr>
        <sz val="10"/>
        <color theme="5"/>
        <rFont val="Century Gothic"/>
      </rPr>
      <t>Antarctic</t>
    </r>
    <r>
      <rPr>
        <sz val="10"/>
        <color theme="2" tint="-0.499984740745262"/>
        <rFont val="Century Gothic"/>
      </rPr>
      <t xml:space="preserve">, and the smallest that has ever been </t>
    </r>
    <r>
      <rPr>
        <sz val="10"/>
        <color theme="5"/>
        <rFont val="Century Gothic"/>
      </rPr>
      <t>South</t>
    </r>
    <r>
      <rPr>
        <sz val="10"/>
        <color theme="2" tint="-0.499984740745262"/>
        <rFont val="Century Gothic"/>
      </rPr>
      <t>." (Bagshawe, 1939: xix)</t>
    </r>
  </si>
  <si>
    <r>
      <rPr>
        <sz val="10"/>
        <color theme="5"/>
        <rFont val="Century Gothic"/>
      </rPr>
      <t>"We</t>
    </r>
    <r>
      <rPr>
        <sz val="10"/>
        <color theme="2" tint="-0.499984740745262"/>
        <rFont val="Century Gothic"/>
      </rPr>
      <t xml:space="preserve"> had no wireless, and in consequence were completely cut of from the </t>
    </r>
    <r>
      <rPr>
        <sz val="10"/>
        <color theme="5"/>
        <rFont val="Century Gothic"/>
      </rPr>
      <t>rest of the world</t>
    </r>
    <r>
      <rPr>
        <sz val="10"/>
        <color theme="2" tint="-0.499984740745262"/>
        <rFont val="Century Gothic"/>
      </rPr>
      <t>." (Bagshawe, 1939: xx)</t>
    </r>
  </si>
  <si>
    <r>
      <rPr>
        <sz val="10"/>
        <color theme="5"/>
        <rFont val="Century Gothic"/>
      </rPr>
      <t>"My</t>
    </r>
    <r>
      <rPr>
        <sz val="10"/>
        <color theme="2" tint="-0.499984740745262"/>
        <rFont val="Century Gothic"/>
      </rPr>
      <t xml:space="preserve"> companion in this adventure was one of the best and</t>
    </r>
    <r>
      <rPr>
        <sz val="10"/>
        <color theme="5"/>
        <rFont val="Century Gothic"/>
      </rPr>
      <t xml:space="preserve"> I </t>
    </r>
    <r>
      <rPr>
        <sz val="10"/>
        <color theme="2" tint="-0.499984740745262"/>
        <rFont val="Century Gothic"/>
      </rPr>
      <t xml:space="preserve">shall always remember </t>
    </r>
    <r>
      <rPr>
        <sz val="10"/>
        <color theme="5"/>
        <rFont val="Century Gothic"/>
      </rPr>
      <t>Lester</t>
    </r>
    <r>
      <rPr>
        <sz val="10"/>
        <color theme="2" tint="-0.499984740745262"/>
        <rFont val="Century Gothic"/>
      </rPr>
      <t xml:space="preserve"> with happy thoughts. As I write, memories are conjured up ot the pleasant hours we had together, the laughter of happiness, the help and condolence in times of trial and tribulation. </t>
    </r>
    <r>
      <rPr>
        <sz val="10"/>
        <color theme="5"/>
        <rFont val="Century Gothic"/>
      </rPr>
      <t>He</t>
    </r>
    <r>
      <rPr>
        <sz val="10"/>
        <color theme="2" tint="-0.499984740745262"/>
        <rFont val="Century Gothic"/>
      </rPr>
      <t xml:space="preserve"> made a more dashing explorer than </t>
    </r>
    <r>
      <rPr>
        <sz val="10"/>
        <color theme="5"/>
        <rFont val="Century Gothic"/>
      </rPr>
      <t>I</t>
    </r>
    <r>
      <rPr>
        <sz val="10"/>
        <color theme="2" tint="-0.499984740745262"/>
        <rFont val="Century Gothic"/>
      </rPr>
      <t xml:space="preserve">, more of the </t>
    </r>
    <r>
      <rPr>
        <sz val="10"/>
        <color theme="5"/>
        <rFont val="Century Gothic"/>
      </rPr>
      <t xml:space="preserve">Captain Kettle </t>
    </r>
    <r>
      <rPr>
        <sz val="10"/>
        <color theme="2" tint="-0.499984740745262"/>
        <rFont val="Century Gothic"/>
      </rPr>
      <t xml:space="preserve">breed, with his pointed nautical beard and well formed moustache in contrast with my </t>
    </r>
    <r>
      <rPr>
        <sz val="10"/>
        <color theme="5"/>
        <rFont val="Century Gothic"/>
      </rPr>
      <t>farmer Giles fringe</t>
    </r>
    <r>
      <rPr>
        <sz val="10"/>
        <color theme="2" tint="-0.499984740745262"/>
        <rFont val="Century Gothic"/>
      </rPr>
      <t xml:space="preserve">. In dress, too, he was always neater than </t>
    </r>
    <r>
      <rPr>
        <sz val="10"/>
        <color theme="5"/>
        <rFont val="Century Gothic"/>
      </rPr>
      <t>I</t>
    </r>
    <r>
      <rPr>
        <sz val="10"/>
        <color theme="2" tint="-0.499984740745262"/>
        <rFont val="Century Gothic"/>
      </rPr>
      <t xml:space="preserve">. He even sported a scarf. If I remember correctly it was known, indelicately, as 'the sweat rag'. And </t>
    </r>
    <r>
      <rPr>
        <sz val="10"/>
        <color theme="5"/>
        <rFont val="Century Gothic"/>
      </rPr>
      <t>he</t>
    </r>
    <r>
      <rPr>
        <sz val="10"/>
        <color theme="2" tint="-0.499984740745262"/>
        <rFont val="Century Gothic"/>
      </rPr>
      <t xml:space="preserve"> tought me, as a </t>
    </r>
    <r>
      <rPr>
        <sz val="10"/>
        <color theme="5"/>
        <rFont val="Century Gothic"/>
      </rPr>
      <t>sailor</t>
    </r>
    <r>
      <rPr>
        <sz val="10"/>
        <color theme="2" tint="-0.499984740745262"/>
        <rFont val="Century Gothic"/>
      </rPr>
      <t xml:space="preserve"> would, to be tidy, to 'stow thing away' in case they should 'come in handy'" (Bagshawe, 1939: xx)</t>
    </r>
  </si>
  <si>
    <r>
      <t xml:space="preserve">"Whenever </t>
    </r>
    <r>
      <rPr>
        <sz val="10"/>
        <color theme="5"/>
        <rFont val="Century Gothic"/>
      </rPr>
      <t>I</t>
    </r>
    <r>
      <rPr>
        <sz val="10"/>
        <color theme="2" tint="-0.499984740745262"/>
        <rFont val="Century Gothic"/>
      </rPr>
      <t xml:space="preserve"> see a piece of sail canvas or u block and tackle I always think of </t>
    </r>
    <r>
      <rPr>
        <sz val="10"/>
        <color theme="5"/>
        <rFont val="Century Gothic"/>
      </rPr>
      <t>him</t>
    </r>
    <r>
      <rPr>
        <sz val="10"/>
        <color theme="2" tint="-0.499984740745262"/>
        <rFont val="Century Gothic"/>
      </rPr>
      <t>, for he understood their mysteries" (Bagshawe, 1939: xx)</t>
    </r>
  </si>
  <si>
    <r>
      <t xml:space="preserve">"This introduction would be incomplete without acknowledgment of the kindness of the </t>
    </r>
    <r>
      <rPr>
        <sz val="10"/>
        <color theme="5"/>
        <rFont val="Century Gothic"/>
      </rPr>
      <t>owners</t>
    </r>
    <r>
      <rPr>
        <sz val="10"/>
        <color theme="2" tint="-0.499984740745262"/>
        <rFont val="Century Gothic"/>
      </rPr>
      <t xml:space="preserve"> aild the </t>
    </r>
    <r>
      <rPr>
        <sz val="10"/>
        <color theme="5"/>
        <rFont val="Century Gothic"/>
      </rPr>
      <t>officers</t>
    </r>
    <r>
      <rPr>
        <sz val="10"/>
        <color theme="2" tint="-0.499984740745262"/>
        <rFont val="Century Gothic"/>
      </rPr>
      <t xml:space="preserve"> of the whale factories with whom </t>
    </r>
    <r>
      <rPr>
        <sz val="10"/>
        <color theme="5"/>
        <rFont val="Century Gothic"/>
      </rPr>
      <t xml:space="preserve">we </t>
    </r>
    <r>
      <rPr>
        <sz val="10"/>
        <color theme="2" tint="-0.499984740745262"/>
        <rFont val="Century Gothic"/>
      </rPr>
      <t xml:space="preserve">came in contact. Especially would I mention the late </t>
    </r>
    <r>
      <rPr>
        <sz val="10"/>
        <color theme="5"/>
        <rFont val="Century Gothic"/>
      </rPr>
      <t>Captain O. Andersen</t>
    </r>
    <r>
      <rPr>
        <sz val="10"/>
        <color theme="2" tint="-0.499984740745262"/>
        <rFont val="Century Gothic"/>
      </rPr>
      <t xml:space="preserve"> of the Svend Foyn I, to whom we owe a debt of gratitude which we can never repay. His whaling days are, alas, over, and he has joined those </t>
    </r>
    <r>
      <rPr>
        <sz val="10"/>
        <color theme="5"/>
        <rFont val="Century Gothic"/>
      </rPr>
      <t xml:space="preserve">others </t>
    </r>
    <r>
      <rPr>
        <sz val="10"/>
        <color theme="2" tint="-0.499984740745262"/>
        <rFont val="Century Gothic"/>
      </rPr>
      <t xml:space="preserve">who in the course of their normal routine of life have been in their </t>
    </r>
    <r>
      <rPr>
        <sz val="10"/>
        <color theme="5"/>
        <rFont val="Century Gothic"/>
      </rPr>
      <t>unobtrusive</t>
    </r>
    <r>
      <rPr>
        <sz val="10"/>
        <color theme="2" tint="-0.499984740745262"/>
        <rFont val="Century Gothic"/>
      </rPr>
      <t xml:space="preserve"> way </t>
    </r>
    <r>
      <rPr>
        <sz val="10"/>
        <color theme="5"/>
        <rFont val="Century Gothic"/>
      </rPr>
      <t>great explorers</t>
    </r>
    <r>
      <rPr>
        <sz val="10"/>
        <color theme="2" tint="-0.499984740745262"/>
        <rFont val="Century Gothic"/>
      </rPr>
      <t>" (Bagshawe, 1939: xxi)</t>
    </r>
  </si>
  <si>
    <r>
      <t>"After thirty-eight days at sea</t>
    </r>
    <r>
      <rPr>
        <sz val="10"/>
        <color theme="5"/>
        <rFont val="Century Gothic"/>
      </rPr>
      <t xml:space="preserve"> I</t>
    </r>
    <r>
      <rPr>
        <sz val="10"/>
        <color theme="2" tint="-0.499984740745262"/>
        <rFont val="Century Gothic"/>
      </rPr>
      <t xml:space="preserve"> felt that for a while I was back in </t>
    </r>
    <r>
      <rPr>
        <sz val="10"/>
        <color theme="5"/>
        <rFont val="Century Gothic"/>
      </rPr>
      <t>my own country.</t>
    </r>
    <r>
      <rPr>
        <sz val="10"/>
        <color theme="2" tint="-0.499984740745262"/>
        <rFont val="Century Gothic"/>
      </rPr>
      <t xml:space="preserve"> The </t>
    </r>
    <r>
      <rPr>
        <sz val="10"/>
        <color theme="5"/>
        <rFont val="Century Gothic"/>
      </rPr>
      <t>people</t>
    </r>
    <r>
      <rPr>
        <sz val="10"/>
        <color theme="2" tint="-0.499984740745262"/>
        <rFont val="Century Gothic"/>
      </rPr>
      <t xml:space="preserve"> were kind -one of them, </t>
    </r>
    <r>
      <rPr>
        <sz val="10"/>
        <color theme="5"/>
        <rFont val="Century Gothic"/>
      </rPr>
      <t xml:space="preserve">Mr A. Hardy </t>
    </r>
    <r>
      <rPr>
        <sz val="10"/>
        <color theme="2" tint="-0.499984740745262"/>
        <rFont val="Century Gothic"/>
      </rPr>
      <t>of the Kelpers' Store, put me up for the night and entertained me most generously. After</t>
    </r>
    <r>
      <rPr>
        <sz val="10"/>
        <color theme="5"/>
        <rFont val="Century Gothic"/>
      </rPr>
      <t xml:space="preserve"> we</t>
    </r>
    <r>
      <rPr>
        <sz val="10"/>
        <color theme="2" tint="-0.499984740745262"/>
        <rFont val="Century Gothic"/>
      </rPr>
      <t xml:space="preserve"> had weighed anchor in Port William and the Falklands had gradually faded from sight, I could not help feeling a little sad and lonely. It was perhaps excusable, for I was young, Hearing my twentieth birthday, and though the </t>
    </r>
    <r>
      <rPr>
        <sz val="10"/>
        <color theme="5"/>
        <rFont val="Century Gothic"/>
      </rPr>
      <t>men</t>
    </r>
    <r>
      <rPr>
        <sz val="10"/>
        <color theme="2" tint="-0.499984740745262"/>
        <rFont val="Century Gothic"/>
      </rPr>
      <t xml:space="preserve"> on board the Svend Foyn I had been extremely kind to me, to </t>
    </r>
    <r>
      <rPr>
        <sz val="10"/>
        <color theme="5"/>
        <rFont val="Century Gothic"/>
      </rPr>
      <t>them</t>
    </r>
    <r>
      <rPr>
        <sz val="10"/>
        <color theme="2" tint="-0.499984740745262"/>
        <rFont val="Century Gothic"/>
      </rPr>
      <t xml:space="preserve"> I was, after all, a </t>
    </r>
    <r>
      <rPr>
        <sz val="10"/>
        <color theme="5"/>
        <rFont val="Century Gothic"/>
      </rPr>
      <t>foreigner</t>
    </r>
    <r>
      <rPr>
        <sz val="10"/>
        <color theme="2" tint="-0.499984740745262"/>
        <rFont val="Century Gothic"/>
      </rPr>
      <t>." (Bagshawe, 1939: 1)</t>
    </r>
  </si>
  <si>
    <r>
      <t xml:space="preserve">"(…) could be seen of the Islands was the flash of the lighthouse, and as this slowly disappeared I wondered if and when </t>
    </r>
    <r>
      <rPr>
        <sz val="10"/>
        <color theme="5"/>
        <rFont val="Century Gothic"/>
      </rPr>
      <t xml:space="preserve">I </t>
    </r>
    <r>
      <rPr>
        <sz val="10"/>
        <color theme="2" tint="-0.499984740745262"/>
        <rFont val="Century Gothic"/>
      </rPr>
      <t xml:space="preserve">should see those </t>
    </r>
    <r>
      <rPr>
        <sz val="10"/>
        <color theme="5"/>
        <rFont val="Century Gothic"/>
      </rPr>
      <t xml:space="preserve">homely folk </t>
    </r>
    <r>
      <rPr>
        <sz val="10"/>
        <color theme="2" tint="-0.499984740745262"/>
        <rFont val="Century Gothic"/>
      </rPr>
      <t>again." (Bagshawe, 1939: 1)</t>
    </r>
  </si>
  <si>
    <r>
      <t xml:space="preserve">"Our </t>
    </r>
    <r>
      <rPr>
        <sz val="10"/>
        <color theme="5"/>
        <rFont val="Century Gothic"/>
      </rPr>
      <t>crew</t>
    </r>
    <r>
      <rPr>
        <sz val="10"/>
        <color theme="2" tint="-0.499984740745262"/>
        <rFont val="Century Gothic"/>
      </rPr>
      <t xml:space="preserve">, about eighty </t>
    </r>
    <r>
      <rPr>
        <sz val="10"/>
        <color theme="5"/>
        <rFont val="Century Gothic"/>
      </rPr>
      <t>men</t>
    </r>
    <r>
      <rPr>
        <sz val="10"/>
        <color theme="2" tint="-0.499984740745262"/>
        <rFont val="Century Gothic"/>
      </rPr>
      <t xml:space="preserve">, a mixed company of </t>
    </r>
    <r>
      <rPr>
        <sz val="10"/>
        <color theme="5"/>
        <rFont val="Century Gothic"/>
      </rPr>
      <t>Norwegians, Swedes and Danes</t>
    </r>
    <r>
      <rPr>
        <sz val="10"/>
        <color theme="2" tint="-0.499984740745262"/>
        <rFont val="Century Gothic"/>
      </rPr>
      <t xml:space="preserve">, began to think of the hard work ahead of </t>
    </r>
    <r>
      <rPr>
        <sz val="10"/>
        <color theme="5"/>
        <rFont val="Century Gothic"/>
      </rPr>
      <t>them</t>
    </r>
    <r>
      <rPr>
        <sz val="10"/>
        <color theme="2" tint="-0.499984740745262"/>
        <rFont val="Century Gothic"/>
      </rPr>
      <t>.(Bagshawe, 1939: 1)</t>
    </r>
  </si>
  <si>
    <r>
      <t xml:space="preserve">"In the afternoon the Ronald arrived with </t>
    </r>
    <r>
      <rPr>
        <sz val="10"/>
        <color theme="5"/>
        <rFont val="Century Gothic"/>
      </rPr>
      <t>Mr J. E. Hamilton</t>
    </r>
    <r>
      <rPr>
        <sz val="10"/>
        <color theme="2" tint="-0.499984740745262"/>
        <rFont val="Century Gothic"/>
      </rPr>
      <t xml:space="preserve">, the </t>
    </r>
    <r>
      <rPr>
        <sz val="10"/>
        <color theme="5"/>
        <rFont val="Century Gothic"/>
      </rPr>
      <t>magistrate</t>
    </r>
    <r>
      <rPr>
        <sz val="10"/>
        <color theme="2" tint="-0.499984740745262"/>
        <rFont val="Century Gothic"/>
      </rPr>
      <t xml:space="preserve"> from the Falklands, on board." (Bagshawe, 1939: 3)</t>
    </r>
  </si>
  <si>
    <r>
      <t>"</t>
    </r>
    <r>
      <rPr>
        <sz val="10"/>
        <color theme="5"/>
        <rFont val="Century Gothic"/>
      </rPr>
      <t>My own particular factory</t>
    </r>
    <r>
      <rPr>
        <sz val="10"/>
        <color theme="2" tint="-0.499984740745262"/>
        <rFont val="Century Gothic"/>
      </rPr>
      <t xml:space="preserve">, the Svend Foyn, belonged to the Southern Whaling Company and carried a total </t>
    </r>
    <r>
      <rPr>
        <sz val="10"/>
        <color theme="5"/>
        <rFont val="Century Gothic"/>
      </rPr>
      <t>crew</t>
    </r>
    <r>
      <rPr>
        <sz val="10"/>
        <color theme="2" tint="-0.499984740745262"/>
        <rFont val="Century Gothic"/>
      </rPr>
      <t xml:space="preserve"> of one hundred and ten </t>
    </r>
    <r>
      <rPr>
        <sz val="10"/>
        <color theme="5"/>
        <rFont val="Century Gothic"/>
      </rPr>
      <t>men</t>
    </r>
    <r>
      <rPr>
        <sz val="10"/>
        <color theme="2" tint="-0.499984740745262"/>
        <rFont val="Century Gothic"/>
      </rPr>
      <t>, of whom eighty were employed on the factory and ten on each of the three 6 catchers" (Bagshawe, 1939: 4)</t>
    </r>
  </si>
  <si>
    <r>
      <t xml:space="preserve">"After supper, the </t>
    </r>
    <r>
      <rPr>
        <sz val="10"/>
        <color theme="5"/>
        <rFont val="Century Gothic"/>
      </rPr>
      <t>captain</t>
    </r>
    <r>
      <rPr>
        <sz val="10"/>
        <color theme="2" tint="-0.499984740745262"/>
        <rFont val="Century Gothic"/>
      </rPr>
      <t xml:space="preserve">, the </t>
    </r>
    <r>
      <rPr>
        <sz val="10"/>
        <color theme="5"/>
        <rFont val="Century Gothic"/>
      </rPr>
      <t>steward</t>
    </r>
    <r>
      <rPr>
        <sz val="10"/>
        <color theme="2" tint="-0.499984740745262"/>
        <rFont val="Century Gothic"/>
      </rPr>
      <t xml:space="preserve">, the </t>
    </r>
    <r>
      <rPr>
        <sz val="10"/>
        <color theme="5"/>
        <rFont val="Century Gothic"/>
      </rPr>
      <t>chief engineer</t>
    </r>
    <r>
      <rPr>
        <sz val="10"/>
        <color theme="2" tint="-0.499984740745262"/>
        <rFont val="Century Gothic"/>
      </rPr>
      <t xml:space="preserve">, and the </t>
    </r>
    <r>
      <rPr>
        <sz val="10"/>
        <color theme="5"/>
        <rFont val="Century Gothic"/>
      </rPr>
      <t>third officer</t>
    </r>
    <r>
      <rPr>
        <sz val="10"/>
        <color theme="2" tint="-0.499984740745262"/>
        <rFont val="Century Gothic"/>
      </rPr>
      <t xml:space="preserve"> took me to a penguin rookery on the south side of </t>
    </r>
    <r>
      <rPr>
        <sz val="10"/>
        <color theme="5"/>
        <rFont val="Century Gothic"/>
      </rPr>
      <t>Challenger Pass</t>
    </r>
    <r>
      <rPr>
        <sz val="10"/>
        <color theme="2" tint="-0.499984740745262"/>
        <rFont val="Century Gothic"/>
      </rPr>
      <t>." (Bagshawe, 1939: 6)</t>
    </r>
  </si>
  <si>
    <r>
      <t>"</t>
    </r>
    <r>
      <rPr>
        <sz val="10"/>
        <color theme="5"/>
        <rFont val="Century Gothic"/>
      </rPr>
      <t>I</t>
    </r>
    <r>
      <rPr>
        <sz val="10"/>
        <color theme="2" tint="-0.499984740745262"/>
        <rFont val="Century Gothic"/>
      </rPr>
      <t xml:space="preserve"> had some difficulty in getting to the rookery at all. Unfortunately </t>
    </r>
    <r>
      <rPr>
        <sz val="10"/>
        <color theme="5"/>
        <rFont val="Century Gothic"/>
      </rPr>
      <t xml:space="preserve">I </t>
    </r>
    <r>
      <rPr>
        <sz val="10"/>
        <color theme="2" tint="-0.499984740745262"/>
        <rFont val="Century Gothic"/>
      </rPr>
      <t xml:space="preserve">was never made for mountaineering; whenever I look over a cliff my whole body quakes and perspiration appears on my brow, however cold the day may be. </t>
    </r>
    <r>
      <rPr>
        <sz val="10"/>
        <color theme="5"/>
        <rFont val="Century Gothic"/>
      </rPr>
      <t xml:space="preserve">My heart </t>
    </r>
    <r>
      <rPr>
        <sz val="10"/>
        <color theme="2" tint="-0.499984740745262"/>
        <rFont val="Century Gothic"/>
      </rPr>
      <t xml:space="preserve">sank when a basket of eggs was allotted to me to carry back to the ship, for I knew that a mishap would bring anything but sympathy from </t>
    </r>
    <r>
      <rPr>
        <sz val="10"/>
        <color theme="5"/>
        <rFont val="Century Gothic"/>
      </rPr>
      <t>my companions</t>
    </r>
    <r>
      <rPr>
        <sz val="10"/>
        <color theme="2" tint="-0.499984740745262"/>
        <rFont val="Century Gothic"/>
      </rPr>
      <t xml:space="preserve"> who could climb about like mountain goats" (Bagshawe, 1939: 7)</t>
    </r>
  </si>
  <si>
    <r>
      <t>"As work on board got into full swing, the ship looked a disgusting sight and had a still more disgusting swell. The decks were soon covered with a mixture of whale oil, blood and coal dust, To pass forward there were two alternatives, either to go by way of the top deck and wade through slush with the risk of slipping down in it all, or to go by way of the lower deck with drops of blood and fat splashing upon you through the planks above. The first journey</t>
    </r>
    <r>
      <rPr>
        <sz val="10"/>
        <color theme="5"/>
        <rFont val="Century Gothic"/>
      </rPr>
      <t xml:space="preserve"> I</t>
    </r>
    <r>
      <rPr>
        <sz val="10"/>
        <color theme="2" tint="-0.499984740745262"/>
        <rFont val="Century Gothic"/>
      </rPr>
      <t xml:space="preserve"> made was by the latter route, foolishly enough without a hat. </t>
    </r>
    <r>
      <rPr>
        <sz val="10"/>
        <color theme="5"/>
        <rFont val="Century Gothic"/>
      </rPr>
      <t>I</t>
    </r>
    <r>
      <rPr>
        <sz val="10"/>
        <color theme="2" tint="-0.499984740745262"/>
        <rFont val="Century Gothic"/>
      </rPr>
      <t xml:space="preserve"> thought that the moisture dripping on to my head was water until I found out, to my horror, that it was whale blood. The smell of it all was awful(Bagshawe, 1939: 7-8)</t>
    </r>
  </si>
  <si>
    <r>
      <t xml:space="preserve">"Consequently when these ships had finished with their whales, the carcases and other refuse were allowed to float around them. The stench from the masses ofintestines, stomachs and livers was too revoking to be described, and the water around the ships was discoloured with the oil and blood. The shore in the neighbourhood was hidden by an accumulation of meat and bones in various stages of putrefaction. Some of the flesh was a relic from previous seasons, so that, when getting ashore from a boat, </t>
    </r>
    <r>
      <rPr>
        <sz val="10"/>
        <color theme="5"/>
        <rFont val="Century Gothic"/>
      </rPr>
      <t>one</t>
    </r>
    <r>
      <rPr>
        <sz val="10"/>
        <color theme="2" tint="-0.499984740745262"/>
        <rFont val="Century Gothic"/>
      </rPr>
      <t xml:space="preserve"> was liable to find </t>
    </r>
    <r>
      <rPr>
        <sz val="10"/>
        <color theme="5"/>
        <rFont val="Century Gothic"/>
      </rPr>
      <t>oneself</t>
    </r>
    <r>
      <rPr>
        <sz val="10"/>
        <color theme="2" tint="-0.499984740745262"/>
        <rFont val="Century Gothic"/>
      </rPr>
      <t xml:space="preserve"> wallowing in old whale flesh instead of stepping upon solid ground " (Bagshawe, 1939: 9)</t>
    </r>
  </si>
  <si>
    <r>
      <t xml:space="preserve">"What particularly cheered </t>
    </r>
    <r>
      <rPr>
        <sz val="10"/>
        <color theme="5"/>
        <rFont val="Century Gothic"/>
      </rPr>
      <t>me</t>
    </r>
    <r>
      <rPr>
        <sz val="10"/>
        <color theme="2" tint="-0.499984740745262"/>
        <rFont val="Century Gothic"/>
      </rPr>
      <t xml:space="preserve"> was the fact that the weather looked kind, for a catcher is not the best boat to be on in a rough sea, especially for anyone with a tendency to seasickness." (Bagshawe, 1939: 14)</t>
    </r>
  </si>
  <si>
    <r>
      <t xml:space="preserve">"Her </t>
    </r>
    <r>
      <rPr>
        <sz val="10"/>
        <color theme="5"/>
        <rFont val="Century Gothic"/>
      </rPr>
      <t xml:space="preserve">crew </t>
    </r>
    <r>
      <rPr>
        <sz val="10"/>
        <color theme="2" tint="-0.499984740745262"/>
        <rFont val="Century Gothic"/>
      </rPr>
      <t xml:space="preserve">consisted of ten men -the </t>
    </r>
    <r>
      <rPr>
        <sz val="10"/>
        <color theme="5"/>
        <rFont val="Century Gothic"/>
      </rPr>
      <t>captain-gunner, mate, chief and second engineers, steward, two stokers and three ordinary seamen</t>
    </r>
    <r>
      <rPr>
        <sz val="10"/>
        <color theme="2" tint="-0.499984740745262"/>
        <rFont val="Century Gothic"/>
      </rPr>
      <t>. On some of the other catchers the offices of captain and gunner were separate, but on the Graham they were both held by one man (</t>
    </r>
    <r>
      <rPr>
        <sz val="10"/>
        <color theme="5"/>
        <rFont val="Century Gothic"/>
      </rPr>
      <t>Captain Sverre Skidsmo</t>
    </r>
    <r>
      <rPr>
        <sz val="10"/>
        <color theme="2" tint="-0.499984740745262"/>
        <rFont val="Century Gothic"/>
      </rPr>
      <t xml:space="preserve">) (...) During the </t>
    </r>
    <r>
      <rPr>
        <sz val="10"/>
        <color theme="5"/>
        <rFont val="Century Gothic"/>
      </rPr>
      <t xml:space="preserve">captain's </t>
    </r>
    <r>
      <rPr>
        <sz val="10"/>
        <color theme="2" tint="-0.499984740745262"/>
        <rFont val="Century Gothic"/>
      </rPr>
      <t xml:space="preserve">watch two </t>
    </r>
    <r>
      <rPr>
        <sz val="10"/>
        <color theme="5"/>
        <rFont val="Century Gothic"/>
      </rPr>
      <t xml:space="preserve">seamen </t>
    </r>
    <r>
      <rPr>
        <sz val="10"/>
        <color theme="2" tint="-0.499984740745262"/>
        <rFont val="Century Gothic"/>
      </rPr>
      <t>took the helm in turn to relieve the captain. The mate had in his watch only one seaman who took it in turn with him to keep a look-out in the crow's-nest and mind the helm." (Bagshawe, 1939: 15)</t>
    </r>
  </si>
  <si>
    <r>
      <t xml:space="preserve">"The </t>
    </r>
    <r>
      <rPr>
        <sz val="10"/>
        <color theme="5"/>
        <rFont val="Century Gothic"/>
      </rPr>
      <t xml:space="preserve">captain </t>
    </r>
    <r>
      <rPr>
        <sz val="10"/>
        <color theme="2" tint="-0.499984740745262"/>
        <rFont val="Century Gothic"/>
      </rPr>
      <t xml:space="preserve">had allowed </t>
    </r>
    <r>
      <rPr>
        <sz val="10"/>
        <color theme="5"/>
        <rFont val="Century Gothic"/>
      </rPr>
      <t xml:space="preserve">me </t>
    </r>
    <r>
      <rPr>
        <sz val="10"/>
        <color theme="2" tint="-0.499984740745262"/>
        <rFont val="Century Gothic"/>
      </rPr>
      <t xml:space="preserve">to sleep on the settee in his cabin, and as neither of </t>
    </r>
    <r>
      <rPr>
        <sz val="10"/>
        <color theme="5"/>
        <rFont val="Century Gothic"/>
      </rPr>
      <t xml:space="preserve">us </t>
    </r>
    <r>
      <rPr>
        <sz val="10"/>
        <color theme="2" tint="-0.499984740745262"/>
        <rFont val="Century Gothic"/>
      </rPr>
      <t>had removed our clothes, we were on deck in a few moments." (Bagshawe, 1939: 16)</t>
    </r>
  </si>
  <si>
    <r>
      <t>"The</t>
    </r>
    <r>
      <rPr>
        <sz val="10"/>
        <color theme="5"/>
        <rFont val="Century Gothic"/>
      </rPr>
      <t xml:space="preserve"> cook </t>
    </r>
    <r>
      <rPr>
        <sz val="10"/>
        <color theme="2" tint="-0.499984740745262"/>
        <rFont val="Century Gothic"/>
      </rPr>
      <t>left his galley and helped at the winch, tightening or slackening the brake, and sprinkling ashes or sawdust on the line to prevent slipping. The mate and a sailor reloaded the gun, this time attaching the line from the second locker. Another sailor brought forward the inflating apparatus; a third went below to see that all was well in the rope lockers; a fourth was on the bridge (...) The engineer carefully watched the block suspended from the mast over which the line passed (...) The sailor in the locker below coiled the rope as it came down from the winch" (Bagshawe, 1939: 17)</t>
    </r>
  </si>
  <si>
    <r>
      <t xml:space="preserve">"The </t>
    </r>
    <r>
      <rPr>
        <sz val="10"/>
        <color theme="5"/>
        <rFont val="Century Gothic"/>
      </rPr>
      <t xml:space="preserve">whalers </t>
    </r>
    <r>
      <rPr>
        <sz val="10"/>
        <color theme="2" tint="-0.499984740745262"/>
        <rFont val="Century Gothic"/>
      </rPr>
      <t>reckon that, on an average, a foot of whale weighs a ton, which makes the whale by far the biggest prey of any form of hunting." (Bagshawe, 1939: 18-19)</t>
    </r>
  </si>
  <si>
    <r>
      <t>"</t>
    </r>
    <r>
      <rPr>
        <sz val="10"/>
        <color theme="5"/>
        <rFont val="Century Gothic"/>
      </rPr>
      <t>We</t>
    </r>
    <r>
      <rPr>
        <sz val="10"/>
        <color theme="2" tint="-0.499984740745262"/>
        <rFont val="Century Gothic"/>
      </rPr>
      <t xml:space="preserve"> found, however, that </t>
    </r>
    <r>
      <rPr>
        <sz val="10"/>
        <color theme="5"/>
        <rFont val="Century Gothic"/>
      </rPr>
      <t>our</t>
    </r>
    <r>
      <rPr>
        <sz val="10"/>
        <color theme="2" tint="-0.499984740745262"/>
        <rFont val="Century Gothic"/>
      </rPr>
      <t xml:space="preserve"> whale was only a young or 'milk' whale as the </t>
    </r>
    <r>
      <rPr>
        <sz val="10"/>
        <color theme="5"/>
        <rFont val="Century Gothic"/>
      </rPr>
      <t>whalers</t>
    </r>
    <r>
      <rPr>
        <sz val="10"/>
        <color theme="2" tint="-0.499984740745262"/>
        <rFont val="Century Gothic"/>
      </rPr>
      <t xml:space="preserve"> call them…" (Bagshawe, 1939: 19)</t>
    </r>
  </si>
  <si>
    <r>
      <t xml:space="preserve">"The </t>
    </r>
    <r>
      <rPr>
        <sz val="10"/>
        <color theme="5"/>
        <rFont val="Century Gothic"/>
      </rPr>
      <t xml:space="preserve">captain and I </t>
    </r>
    <r>
      <rPr>
        <sz val="10"/>
        <color theme="2" tint="-0.499984740745262"/>
        <rFont val="Century Gothic"/>
      </rPr>
      <t>turned in about 10 o'clock. His cabin was comfortably situated amid ships and was, if anything, almost too well heated. Half an-hour after midnight</t>
    </r>
    <r>
      <rPr>
        <sz val="10"/>
        <color theme="5"/>
        <rFont val="Century Gothic"/>
      </rPr>
      <t xml:space="preserve"> I </t>
    </r>
    <r>
      <rPr>
        <sz val="10"/>
        <color theme="2" tint="-0.499984740745262"/>
        <rFont val="Century Gothic"/>
      </rPr>
      <t xml:space="preserve">was awakened by the sound of the gun, but as </t>
    </r>
    <r>
      <rPr>
        <sz val="10"/>
        <color theme="5"/>
        <rFont val="Century Gothic"/>
      </rPr>
      <t xml:space="preserve">I </t>
    </r>
    <r>
      <rPr>
        <sz val="10"/>
        <color theme="2" tint="-0.499984740745262"/>
        <rFont val="Century Gothic"/>
      </rPr>
      <t xml:space="preserve">was rather tired I did not feel inclined to get out of my warm bed on the settee until the </t>
    </r>
    <r>
      <rPr>
        <sz val="10"/>
        <color theme="5"/>
        <rFont val="Century Gothic"/>
      </rPr>
      <t xml:space="preserve">captain </t>
    </r>
    <r>
      <rPr>
        <sz val="10"/>
        <color theme="2" tint="-0.499984740745262"/>
        <rFont val="Century Gothic"/>
      </rPr>
      <t>came in and told me that they were having to draw the ship to the whale." (Bagshawe, 1939: 19)</t>
    </r>
  </si>
  <si>
    <r>
      <t>"</t>
    </r>
    <r>
      <rPr>
        <sz val="10"/>
        <color theme="5"/>
        <rFont val="Century Gothic"/>
      </rPr>
      <t>My</t>
    </r>
    <r>
      <rPr>
        <sz val="10"/>
        <color theme="2" tint="-0.499984740745262"/>
        <rFont val="Century Gothic"/>
      </rPr>
      <t xml:space="preserve"> night's sleep having been disturbed </t>
    </r>
    <r>
      <rPr>
        <sz val="10"/>
        <color theme="5"/>
        <rFont val="Century Gothic"/>
      </rPr>
      <t>I</t>
    </r>
    <r>
      <rPr>
        <sz val="10"/>
        <color theme="2" tint="-0.499984740745262"/>
        <rFont val="Century Gothic"/>
      </rPr>
      <t xml:space="preserve"> turned in again and when I looked out at 6.30 a.m. </t>
    </r>
    <r>
      <rPr>
        <sz val="10"/>
        <color theme="5"/>
        <rFont val="Century Gothic"/>
      </rPr>
      <t>we</t>
    </r>
    <r>
      <rPr>
        <sz val="10"/>
        <color theme="2" tint="-0.499984740745262"/>
        <rFont val="Century Gothic"/>
      </rPr>
      <t xml:space="preserve"> were just leaving the harbour." (Bagshawe, 1939: 19)</t>
    </r>
  </si>
  <si>
    <r>
      <t xml:space="preserve">"The sea was rough, a powerful wind was blowing, and the ship was soon rolling and tossing about in a manner which was bound to be disastrous to any </t>
    </r>
    <r>
      <rPr>
        <sz val="10"/>
        <color theme="5"/>
        <rFont val="Century Gothic"/>
      </rPr>
      <t>landlubber's</t>
    </r>
    <r>
      <rPr>
        <sz val="10"/>
        <color theme="2" tint="-0.499984740745262"/>
        <rFont val="Century Gothic"/>
      </rPr>
      <t xml:space="preserve"> comfort." (Bagshawe, 1939: 21)</t>
    </r>
  </si>
  <si>
    <r>
      <t xml:space="preserve">"The </t>
    </r>
    <r>
      <rPr>
        <sz val="10"/>
        <color theme="5"/>
        <rFont val="Century Gothic"/>
      </rPr>
      <t>captain</t>
    </r>
    <r>
      <rPr>
        <sz val="10"/>
        <color theme="2" tint="-0.499984740745262"/>
        <rFont val="Century Gothic"/>
      </rPr>
      <t xml:space="preserve"> dozed in his bunk most of the time, every now and then showing signs of life by reaching out his hand for a cigarette.</t>
    </r>
    <r>
      <rPr>
        <sz val="10"/>
        <color theme="5"/>
        <rFont val="Century Gothic"/>
      </rPr>
      <t xml:space="preserve"> I </t>
    </r>
    <r>
      <rPr>
        <sz val="10"/>
        <color theme="2" tint="-0.499984740745262"/>
        <rFont val="Century Gothic"/>
      </rPr>
      <t>lay on the settee smoking and reading and sleeping, cursing myself for not having brought more than one book to read or a pack of cards. Fortunately my book bore re-reading three times in two days; it was Stevenson's Travels with a Donkey in the Cevennes, and I learned a good many passages off by heart." (Bagshawe, 1939: 21)</t>
    </r>
  </si>
  <si>
    <r>
      <t xml:space="preserve">"Two </t>
    </r>
    <r>
      <rPr>
        <sz val="10"/>
        <color theme="5"/>
        <rFont val="Century Gothic"/>
      </rPr>
      <t>flensers</t>
    </r>
    <r>
      <rPr>
        <sz val="10"/>
        <color theme="2" tint="-0.499984740745262"/>
        <rFont val="Century Gothic"/>
      </rPr>
      <t>, working partly from, a flat-bottomed boat and partly on the carcase itself, strip off the blubber or covering of fat from the whale with their long sharp knives." (Bagshawe, 1939: 23)</t>
    </r>
  </si>
  <si>
    <r>
      <t xml:space="preserve">"The </t>
    </r>
    <r>
      <rPr>
        <sz val="10"/>
        <color theme="5"/>
        <rFont val="Century Gothic"/>
      </rPr>
      <t xml:space="preserve">flensers </t>
    </r>
    <r>
      <rPr>
        <sz val="10"/>
        <color theme="2" tint="-0.499984740745262"/>
        <rFont val="Century Gothic"/>
      </rPr>
      <t>wallow up to their waists in the body whilst they hack away with their sharp knives. It made me feel violently sick to see the casual way they cut off and chewed quids of tobacco regardless of the blood and mess on their hands." (Bagshawe, 1939: 24)</t>
    </r>
  </si>
  <si>
    <r>
      <t xml:space="preserve">"At the first opportunity </t>
    </r>
    <r>
      <rPr>
        <sz val="10"/>
        <color theme="5"/>
        <rFont val="Century Gothic"/>
      </rPr>
      <t xml:space="preserve">Lester and I </t>
    </r>
    <r>
      <rPr>
        <sz val="10"/>
        <color theme="2" tint="-0.499984740745262"/>
        <rFont val="Century Gothic"/>
      </rPr>
      <t xml:space="preserve">had a long talk with the </t>
    </r>
    <r>
      <rPr>
        <sz val="10"/>
        <color theme="5"/>
        <rFont val="Century Gothic"/>
      </rPr>
      <t xml:space="preserve">captain </t>
    </r>
    <r>
      <rPr>
        <sz val="10"/>
        <color theme="2" tint="-0.499984740745262"/>
        <rFont val="Century Gothic"/>
      </rPr>
      <t xml:space="preserve">about his whaling experiences; his statements about the movements of whales were interesting. </t>
    </r>
    <r>
      <rPr>
        <sz val="10"/>
        <color theme="5"/>
        <rFont val="Century Gothic"/>
      </rPr>
      <t>He told us</t>
    </r>
    <r>
      <rPr>
        <sz val="10"/>
        <color theme="2" tint="-0.499984740745262"/>
        <rFont val="Century Gothic"/>
      </rPr>
      <t xml:space="preserve"> that large Blue Whales come up from the Weddell Sea through Antarctic Sound, proceeding southwest and keeping north of the Palmer Archipelago.(Bagshawe, 1939: 24-25)</t>
    </r>
  </si>
  <si>
    <r>
      <t xml:space="preserve">"(...) terrific wind from the northeast, the snow-drift blowing on to the ship from the shore and the falling snow made life very unpleasant for the </t>
    </r>
    <r>
      <rPr>
        <sz val="10"/>
        <color theme="5"/>
        <rFont val="Century Gothic"/>
      </rPr>
      <t xml:space="preserve">poor fellows </t>
    </r>
    <r>
      <rPr>
        <sz val="10"/>
        <color theme="2" tint="-0.499984740745262"/>
        <rFont val="Century Gothic"/>
      </rPr>
      <t xml:space="preserve">on deck. </t>
    </r>
    <r>
      <rPr>
        <sz val="10"/>
        <color theme="5"/>
        <rFont val="Century Gothic"/>
      </rPr>
      <t xml:space="preserve">They </t>
    </r>
    <r>
      <rPr>
        <sz val="10"/>
        <color theme="2" tint="-0.499984740745262"/>
        <rFont val="Century Gothic"/>
      </rPr>
      <t xml:space="preserve">worked hard for their money. I doubt very much whether </t>
    </r>
    <r>
      <rPr>
        <sz val="10"/>
        <color theme="5"/>
        <rFont val="Century Gothic"/>
      </rPr>
      <t>my own countrymen</t>
    </r>
    <r>
      <rPr>
        <sz val="10"/>
        <color theme="2" tint="-0.499984740745262"/>
        <rFont val="Century Gothic"/>
      </rPr>
      <t xml:space="preserve"> would work under such conditions discomfort, long hours, no public houses, no football matches yet with it all they never grumbled." (Bagshawe, 1939: 26)</t>
    </r>
  </si>
  <si>
    <r>
      <t xml:space="preserve">"One evening, despite the drifting snow, </t>
    </r>
    <r>
      <rPr>
        <sz val="10"/>
        <color theme="5"/>
        <rFont val="Century Gothic"/>
      </rPr>
      <t>we</t>
    </r>
    <r>
      <rPr>
        <sz val="10"/>
        <color theme="2" tint="-0.499984740745262"/>
        <rFont val="Century Gothic"/>
      </rPr>
      <t xml:space="preserve"> managed to get ashore to pay a visit to </t>
    </r>
    <r>
      <rPr>
        <sz val="10"/>
        <color theme="5"/>
        <rFont val="Century Gothic"/>
      </rPr>
      <t>Hamilton</t>
    </r>
    <r>
      <rPr>
        <sz val="10"/>
        <color theme="2" tint="-0.499984740745262"/>
        <rFont val="Century Gothic"/>
      </rPr>
      <t xml:space="preserve"> and the </t>
    </r>
    <r>
      <rPr>
        <sz val="10"/>
        <color theme="5"/>
        <rFont val="Century Gothic"/>
      </rPr>
      <t>doctor on the Ronald</t>
    </r>
    <r>
      <rPr>
        <sz val="10"/>
        <color theme="2" tint="-0.499984740745262"/>
        <rFont val="Century Gothic"/>
      </rPr>
      <t>.</t>
    </r>
    <r>
      <rPr>
        <sz val="10"/>
        <color theme="5"/>
        <rFont val="Century Gothic"/>
      </rPr>
      <t xml:space="preserve"> We</t>
    </r>
    <r>
      <rPr>
        <sz val="10"/>
        <color theme="2" tint="-0.499984740745262"/>
        <rFont val="Century Gothic"/>
      </rPr>
      <t xml:space="preserve"> left </t>
    </r>
    <r>
      <rPr>
        <sz val="10"/>
        <color theme="5"/>
        <rFont val="Century Gothic"/>
      </rPr>
      <t>them</t>
    </r>
    <r>
      <rPr>
        <sz val="10"/>
        <color theme="2" tint="-0.499984740745262"/>
        <rFont val="Century Gothic"/>
      </rPr>
      <t xml:space="preserve"> about I a.m., and after negotiating first the slippery rope-ladder down the side of their ship, then the floating bridge between the ship and the shore, and finally various snow-drifts, found our pram left high and dry by the low tide. </t>
    </r>
    <r>
      <rPr>
        <sz val="10"/>
        <color theme="5"/>
        <rFont val="Century Gothic"/>
      </rPr>
      <t xml:space="preserve">We </t>
    </r>
    <r>
      <rPr>
        <sz val="10"/>
        <color theme="2" tint="-0.499984740745262"/>
        <rFont val="Century Gothic"/>
      </rPr>
      <t xml:space="preserve">tried hard but nothing would move her, and as the snow-drift had nearly covered us we were forced to return to the Ronald to spend the night on </t>
    </r>
    <r>
      <rPr>
        <sz val="10"/>
        <color theme="5"/>
        <rFont val="Century Gothic"/>
      </rPr>
      <t>Hamilton's</t>
    </r>
    <r>
      <rPr>
        <sz val="10"/>
        <color theme="2" tint="-0.499984740745262"/>
        <rFont val="Century Gothic"/>
      </rPr>
      <t xml:space="preserve"> settee, lying one at each end, with our feet resting on each other's shoulders. Hamilton slept through all the noise we made, and until </t>
    </r>
    <r>
      <rPr>
        <sz val="10"/>
        <color theme="5"/>
        <rFont val="Century Gothic"/>
      </rPr>
      <t>we</t>
    </r>
    <r>
      <rPr>
        <sz val="10"/>
        <color theme="2" tint="-0.499984740745262"/>
        <rFont val="Century Gothic"/>
      </rPr>
      <t xml:space="preserve"> told </t>
    </r>
    <r>
      <rPr>
        <sz val="10"/>
        <color theme="5"/>
        <rFont val="Century Gothic"/>
      </rPr>
      <t>him</t>
    </r>
    <r>
      <rPr>
        <sz val="10"/>
        <color theme="2" tint="-0.499984740745262"/>
        <rFont val="Century Gothic"/>
      </rPr>
      <t xml:space="preserve"> later on was unaware that we had spent the night in his cabin.(Bagshawe, 1939: 26-27)</t>
    </r>
  </si>
  <si>
    <r>
      <t>"</t>
    </r>
    <r>
      <rPr>
        <sz val="10"/>
        <color theme="5"/>
        <rFont val="Century Gothic"/>
      </rPr>
      <t xml:space="preserve">I </t>
    </r>
    <r>
      <rPr>
        <sz val="10"/>
        <color theme="2" tint="-0.499984740745262"/>
        <rFont val="Century Gothic"/>
      </rPr>
      <t>went with the chief engineer in the motor boat, with a waterboat in tow, to the glacier for water.</t>
    </r>
    <r>
      <rPr>
        <sz val="10"/>
        <color theme="5"/>
        <rFont val="Century Gothic"/>
      </rPr>
      <t xml:space="preserve"> I</t>
    </r>
    <r>
      <rPr>
        <sz val="10"/>
        <color theme="2" tint="-0.499984740745262"/>
        <rFont val="Century Gothic"/>
      </rPr>
      <t xml:space="preserve"> little realized then how </t>
    </r>
    <r>
      <rPr>
        <sz val="10"/>
        <color theme="5"/>
        <rFont val="Century Gothic"/>
      </rPr>
      <t xml:space="preserve">familiar </t>
    </r>
    <r>
      <rPr>
        <sz val="10"/>
        <color theme="2" tint="-0.499984740745262"/>
        <rFont val="Century Gothic"/>
      </rPr>
      <t>we should be with a water-boat later on." (Bagshawe, 1939: 27)</t>
    </r>
  </si>
  <si>
    <r>
      <t xml:space="preserve">"After some trouble </t>
    </r>
    <r>
      <rPr>
        <sz val="10"/>
        <color theme="5"/>
        <rFont val="Century Gothic"/>
      </rPr>
      <t xml:space="preserve">we </t>
    </r>
    <r>
      <rPr>
        <sz val="10"/>
        <color theme="2" tint="-0.499984740745262"/>
        <rFont val="Century Gothic"/>
      </rPr>
      <t>got it down the side of the ship into the pram,</t>
    </r>
    <r>
      <rPr>
        <sz val="10"/>
        <color theme="5"/>
        <rFont val="Century Gothic"/>
      </rPr>
      <t xml:space="preserve"> Lester</t>
    </r>
    <r>
      <rPr>
        <sz val="10"/>
        <color theme="2" tint="-0.499984740745262"/>
        <rFont val="Century Gothic"/>
      </rPr>
      <t xml:space="preserve"> constantly warning me not to put my dirty hands on the painted numbers and
ending by smudging them with his own. </t>
    </r>
    <r>
      <rPr>
        <sz val="10"/>
        <color theme="5"/>
        <rFont val="Century Gothic"/>
      </rPr>
      <t>We</t>
    </r>
    <r>
      <rPr>
        <sz val="10"/>
        <color theme="2" tint="-0.499984740745262"/>
        <rFont val="Century Gothic"/>
      </rPr>
      <t xml:space="preserve"> made for the shore, and I had to manoeuvre the pram about, stern first, until he decided on a suitable spot, but every time </t>
    </r>
    <r>
      <rPr>
        <sz val="10"/>
        <color theme="5"/>
        <rFont val="Century Gothic"/>
      </rPr>
      <t>he</t>
    </r>
    <r>
      <rPr>
        <sz val="10"/>
        <color theme="2" tint="-0.499984740745262"/>
        <rFont val="Century Gothic"/>
      </rPr>
      <t xml:space="preserve"> tried to force the pole in, it acted like a powerful thrust with a punt pole and the boat moved away, however hard I rowed. he pram behaved badly whilst we were guying up to the wire hawser from the ship, sliding beneath the wire and throwing </t>
    </r>
    <r>
      <rPr>
        <sz val="10"/>
        <color theme="5"/>
        <rFont val="Century Gothic"/>
      </rPr>
      <t>us</t>
    </r>
    <r>
      <rPr>
        <sz val="10"/>
        <color theme="2" tint="-0.499984740745262"/>
        <rFont val="Century Gothic"/>
      </rPr>
      <t xml:space="preserve"> both into a heap at the bottom. </t>
    </r>
    <r>
      <rPr>
        <sz val="10"/>
        <color theme="5"/>
        <rFont val="Century Gothic"/>
      </rPr>
      <t>Our audience, Hamilton, the doctor, and the captain of the Ronald,</t>
    </r>
    <r>
      <rPr>
        <sz val="10"/>
        <color theme="2" tint="-0.499984740745262"/>
        <rFont val="Century Gothic"/>
      </rPr>
      <t xml:space="preserve"> seemed to find some entertainment in our performance, and shouted encouragement from time to time." (Bagshawe, 1939: 27-28)</t>
    </r>
  </si>
  <si>
    <r>
      <t>"</t>
    </r>
    <r>
      <rPr>
        <sz val="10"/>
        <color theme="5"/>
        <rFont val="Century Gothic"/>
      </rPr>
      <t>Lester</t>
    </r>
    <r>
      <rPr>
        <sz val="10"/>
        <color theme="2" tint="-0.499984740745262"/>
        <rFont val="Century Gothic"/>
      </rPr>
      <t xml:space="preserve"> tried a wonderful jump to the shore from the boat, but ended up by slipping and sitting down on a whalebone liberally covered with grease." (Bagshawe, 1939: 28)</t>
    </r>
  </si>
  <si>
    <r>
      <t xml:space="preserve">"Supper on the Svend Foyn I that evening (Christmas Eve) was a really wonderful meal, for the cook had made a great effort to tickle our palates, in spite of the limited means at </t>
    </r>
    <r>
      <rPr>
        <sz val="10"/>
        <color theme="5"/>
        <rFont val="Century Gothic"/>
      </rPr>
      <t xml:space="preserve">his </t>
    </r>
    <r>
      <rPr>
        <sz val="10"/>
        <color theme="2" tint="-0.499984740745262"/>
        <rFont val="Century Gothic"/>
      </rPr>
      <t xml:space="preserve">disposal. The meal was in two instalments. First we had meat and pudding washed down with a little brandy, then, after an interval, tinned fruit, excellent sponge cake garnished with tinned cream, nuts and figs, and hot whisky or sherry. By the end of the second half of the supper most of the </t>
    </r>
    <r>
      <rPr>
        <sz val="10"/>
        <color theme="5"/>
        <rFont val="Century Gothic"/>
      </rPr>
      <t>officers</t>
    </r>
    <r>
      <rPr>
        <sz val="10"/>
        <color theme="2" tint="-0.499984740745262"/>
        <rFont val="Century Gothic"/>
      </rPr>
      <t xml:space="preserve"> were in a sentimental mood and began to sing lugubriously. We thought in our ignorance that their rather mournful ditties were intended to be humorous, until we found </t>
    </r>
    <r>
      <rPr>
        <b/>
        <sz val="10"/>
        <color theme="5"/>
        <rFont val="Century Gothic"/>
      </rPr>
      <t xml:space="preserve">... </t>
    </r>
    <r>
      <rPr>
        <sz val="10"/>
        <color theme="2" tint="-0.499984740745262"/>
        <rFont val="Century Gothic"/>
      </rPr>
      <t xml:space="preserve">We the party about 10 o'clock and rowed over to the Ronald, meeting </t>
    </r>
    <r>
      <rPr>
        <sz val="10"/>
        <color theme="5"/>
        <rFont val="Century Gothic"/>
      </rPr>
      <t>Cope and Wilkins</t>
    </r>
    <r>
      <rPr>
        <sz val="10"/>
        <color theme="2" tint="-0.499984740745262"/>
        <rFont val="Century Gothic"/>
      </rPr>
      <t xml:space="preserve"> on the way. Here </t>
    </r>
    <r>
      <rPr>
        <sz val="10"/>
        <color theme="5"/>
        <rFont val="Century Gothic"/>
      </rPr>
      <t>we all</t>
    </r>
    <r>
      <rPr>
        <sz val="10"/>
        <color theme="2" tint="-0.499984740745262"/>
        <rFont val="Century Gothic"/>
      </rPr>
      <t xml:space="preserve"> joined in another party more eating and more drinking, with many 'Skals' (the Scandinavian equivalent of our 'good health'). This Skal business is a trifle exasperating you want a drink, but the moment you pick up your glass you are involved in a series of ceremonius skals all around" (Bagshawe, 1939: 29-30)</t>
    </r>
  </si>
  <si>
    <r>
      <t xml:space="preserve">"We left the Ronald and rowed over the Solstreif -more eating, more drinking, more 'Skals'. About midnight, </t>
    </r>
    <r>
      <rPr>
        <sz val="10"/>
        <color theme="5"/>
        <rFont val="Century Gothic"/>
      </rPr>
      <t>Lester and I,</t>
    </r>
    <r>
      <rPr>
        <sz val="10"/>
        <color theme="2" tint="-0.499984740745262"/>
        <rFont val="Century Gothic"/>
      </rPr>
      <t xml:space="preserve"> at alcoholic peace with the world, left to return to our ship; then our troubles began. A lot of ice had drifted into the harbour where the ship lay, and it took us an hour and a half to negotiate the short distance between the two ships. We had to pull the pram over half-a-dozen ice floes and were quite sobered and worn out by the time we got back to the Svend Foyn I." (Bagshawe, 1939: 32)</t>
    </r>
  </si>
  <si>
    <r>
      <t xml:space="preserve">"At 7 p.m. on 31 December </t>
    </r>
    <r>
      <rPr>
        <sz val="10"/>
        <color theme="5"/>
        <rFont val="Century Gothic"/>
      </rPr>
      <t xml:space="preserve">we </t>
    </r>
    <r>
      <rPr>
        <sz val="10"/>
        <color theme="2" tint="-0.499984740745262"/>
        <rFont val="Century Gothic"/>
      </rPr>
      <t xml:space="preserve">had our usual supper and, after half-an-hour's interval, started again on nuts, figs, New Year's cake and wine to celebrate New Year's Eve. </t>
    </r>
    <r>
      <rPr>
        <sz val="10"/>
        <color theme="5"/>
        <rFont val="Century Gothic"/>
      </rPr>
      <t xml:space="preserve">Our </t>
    </r>
    <r>
      <rPr>
        <sz val="10"/>
        <color theme="2" tint="-0.499984740745262"/>
        <rFont val="Century Gothic"/>
      </rPr>
      <t xml:space="preserve">orchestra was a gramophone, and popular numbers were liberally encored. </t>
    </r>
    <r>
      <rPr>
        <sz val="10"/>
        <color theme="5"/>
        <rFont val="Century Gothic"/>
      </rPr>
      <t>We</t>
    </r>
    <r>
      <rPr>
        <sz val="10"/>
        <color theme="2" tint="-0.499984740745262"/>
        <rFont val="Century Gothic"/>
      </rPr>
      <t xml:space="preserve"> rowed over to the Ronald later on to join the </t>
    </r>
    <r>
      <rPr>
        <sz val="10"/>
        <color theme="5"/>
        <rFont val="Century Gothic"/>
      </rPr>
      <t>others</t>
    </r>
    <r>
      <rPr>
        <sz val="10"/>
        <color theme="2" tint="-0.499984740745262"/>
        <rFont val="Century Gothic"/>
      </rPr>
      <t xml:space="preserve">. At midnight the silence ofthe island was broken by the sound ofthe ships' whistles, the clanging of the catchers' bells, and the discharge of a rocket. </t>
    </r>
    <r>
      <rPr>
        <sz val="10"/>
        <color theme="5"/>
        <rFont val="Century Gothic"/>
      </rPr>
      <t>Everybody</t>
    </r>
    <r>
      <rPr>
        <sz val="10"/>
        <color theme="2" tint="-0.499984740745262"/>
        <rFont val="Century Gothic"/>
      </rPr>
      <t xml:space="preserve"> was on deck. </t>
    </r>
    <r>
      <rPr>
        <sz val="10"/>
        <color theme="5"/>
        <rFont val="Century Gothic"/>
      </rPr>
      <t>Our</t>
    </r>
    <r>
      <rPr>
        <sz val="10"/>
        <color theme="2" tint="-0.499984740745262"/>
        <rFont val="Century Gothic"/>
      </rPr>
      <t xml:space="preserve"> handshakes and New Year greetings were conventional enough, but </t>
    </r>
    <r>
      <rPr>
        <sz val="10"/>
        <color theme="5"/>
        <rFont val="Century Gothic"/>
      </rPr>
      <t>we</t>
    </r>
    <r>
      <rPr>
        <sz val="10"/>
        <color theme="2" tint="-0.499984740745262"/>
        <rFont val="Century Gothic"/>
      </rPr>
      <t xml:space="preserve"> 'saw in' the New Year in far from conventional surroundings." (Bagshawe, 1939: 32)</t>
    </r>
  </si>
  <si>
    <r>
      <t>"</t>
    </r>
    <r>
      <rPr>
        <sz val="10"/>
        <color theme="5"/>
        <rFont val="Century Gothic"/>
      </rPr>
      <t>Hamilton</t>
    </r>
    <r>
      <rPr>
        <sz val="10"/>
        <color theme="2" tint="-0.499984740745262"/>
        <rFont val="Century Gothic"/>
      </rPr>
      <t xml:space="preserve">, one of the </t>
    </r>
    <r>
      <rPr>
        <sz val="10"/>
        <color theme="5"/>
        <rFont val="Century Gothic"/>
      </rPr>
      <t>doctors</t>
    </r>
    <r>
      <rPr>
        <sz val="10"/>
        <color theme="2" tint="-0.499984740745262"/>
        <rFont val="Century Gothic"/>
      </rPr>
      <t>, and three of the factory captains accompanied us. "(Bagshawe, 1939: 33)</t>
    </r>
  </si>
  <si>
    <r>
      <t>"</t>
    </r>
    <r>
      <rPr>
        <sz val="10"/>
        <color theme="5"/>
        <rFont val="Century Gothic"/>
      </rPr>
      <t>I</t>
    </r>
    <r>
      <rPr>
        <sz val="10"/>
        <color theme="2" tint="-0.499984740745262"/>
        <rFont val="Century Gothic"/>
      </rPr>
      <t xml:space="preserve"> could not help wondering whether it might not be </t>
    </r>
    <r>
      <rPr>
        <sz val="10"/>
        <color theme="5"/>
        <rFont val="Century Gothic"/>
      </rPr>
      <t>my</t>
    </r>
    <r>
      <rPr>
        <sz val="10"/>
        <color theme="2" tint="-0.499984740745262"/>
        <rFont val="Century Gothic"/>
      </rPr>
      <t xml:space="preserve"> last sight of the Svend Foyn l my last link with home. </t>
    </r>
    <r>
      <rPr>
        <sz val="10"/>
        <color theme="5"/>
        <rFont val="Century Gothic"/>
      </rPr>
      <t xml:space="preserve">Cope </t>
    </r>
    <r>
      <rPr>
        <sz val="10"/>
        <color theme="2" tint="-0.499984740745262"/>
        <rFont val="Century Gothic"/>
      </rPr>
      <t xml:space="preserve">had had experience of the Antarctic and </t>
    </r>
    <r>
      <rPr>
        <sz val="10"/>
        <color theme="5"/>
        <rFont val="Century Gothic"/>
      </rPr>
      <t>Wilkins</t>
    </r>
    <r>
      <rPr>
        <sz val="10"/>
        <color theme="2" tint="-0.499984740745262"/>
        <rFont val="Century Gothic"/>
      </rPr>
      <t xml:space="preserve"> had been in the Arctic, but it was with a sense of foreboding that I (and I dare say I can speak for </t>
    </r>
    <r>
      <rPr>
        <sz val="10"/>
        <color theme="5"/>
        <rFont val="Century Gothic"/>
      </rPr>
      <t>Lester</t>
    </r>
    <r>
      <rPr>
        <sz val="10"/>
        <color theme="2" tint="-0.499984740745262"/>
        <rFont val="Century Gothic"/>
      </rPr>
      <t xml:space="preserve">, too) watched the familiar scene gradually disappear and thought of the strange, unknown </t>
    </r>
    <r>
      <rPr>
        <sz val="10"/>
        <color theme="5"/>
        <rFont val="Century Gothic"/>
      </rPr>
      <t>country</t>
    </r>
    <r>
      <rPr>
        <sz val="10"/>
        <color theme="2" tint="-0.499984740745262"/>
        <rFont val="Century Gothic"/>
      </rPr>
      <t xml:space="preserve"> for which we were bound." (Bagshawe, 1939: 33)</t>
    </r>
  </si>
  <si>
    <r>
      <t xml:space="preserve">"The mountainous land by the side of </t>
    </r>
    <r>
      <rPr>
        <sz val="10"/>
        <color theme="5"/>
        <rFont val="Century Gothic"/>
      </rPr>
      <t xml:space="preserve">us </t>
    </r>
    <r>
      <rPr>
        <sz val="10"/>
        <color theme="2" tint="-0.499984740745262"/>
        <rFont val="Century Gothic"/>
      </rPr>
      <t xml:space="preserve">did not look very hopeful at first sight, and, though </t>
    </r>
    <r>
      <rPr>
        <sz val="10"/>
        <color theme="5"/>
        <rFont val="Century Gothic"/>
      </rPr>
      <t xml:space="preserve">I </t>
    </r>
    <r>
      <rPr>
        <sz val="10"/>
        <color theme="2" tint="-0.499984740745262"/>
        <rFont val="Century Gothic"/>
      </rPr>
      <t xml:space="preserve">feared that the </t>
    </r>
    <r>
      <rPr>
        <sz val="10"/>
        <color theme="5"/>
        <rFont val="Century Gothic"/>
      </rPr>
      <t xml:space="preserve">whalers </t>
    </r>
    <r>
      <rPr>
        <sz val="10"/>
        <color theme="2" tint="-0.499984740745262"/>
        <rFont val="Century Gothic"/>
      </rPr>
      <t xml:space="preserve">were over-optimistic, </t>
    </r>
    <r>
      <rPr>
        <sz val="10"/>
        <color theme="5"/>
        <rFont val="Century Gothic"/>
      </rPr>
      <t>we</t>
    </r>
    <r>
      <rPr>
        <sz val="10"/>
        <color theme="2" tint="-0.499984740745262"/>
        <rFont val="Century Gothic"/>
      </rPr>
      <t xml:space="preserve"> were then hardly in a position to decide for </t>
    </r>
    <r>
      <rPr>
        <sz val="10"/>
        <color theme="5"/>
        <rFont val="Century Gothic"/>
      </rPr>
      <t xml:space="preserve">ourselves </t>
    </r>
    <r>
      <rPr>
        <sz val="10"/>
        <color theme="2" tint="-0.499984740745262"/>
        <rFont val="Century Gothic"/>
      </rPr>
      <t>what could or could not be done." (Bagshawe, 1939: 34)</t>
    </r>
  </si>
  <si>
    <r>
      <t>"</t>
    </r>
    <r>
      <rPr>
        <sz val="10"/>
        <color theme="5"/>
        <rFont val="Century Gothic"/>
      </rPr>
      <t xml:space="preserve">All hands </t>
    </r>
    <r>
      <rPr>
        <sz val="10"/>
        <color theme="2" tint="-0.499984740745262"/>
        <rFont val="Century Gothic"/>
      </rPr>
      <t>from the three catchers helped with the unloading of our stores and equipment." (Bagshawe, 1939: 34)</t>
    </r>
  </si>
  <si>
    <r>
      <t xml:space="preserve">"The greatest praise is due to the </t>
    </r>
    <r>
      <rPr>
        <sz val="10"/>
        <color theme="5"/>
        <rFont val="Century Gothic"/>
      </rPr>
      <t xml:space="preserve">crew </t>
    </r>
    <r>
      <rPr>
        <sz val="10"/>
        <color theme="2" tint="-0.499984740745262"/>
        <rFont val="Century Gothic"/>
      </rPr>
      <t xml:space="preserve">of this ship. The </t>
    </r>
    <r>
      <rPr>
        <sz val="10"/>
        <color theme="5"/>
        <rFont val="Century Gothic"/>
      </rPr>
      <t>wireless operator f</t>
    </r>
    <r>
      <rPr>
        <sz val="10"/>
        <color theme="2" tint="-0.499984740745262"/>
        <rFont val="Century Gothic"/>
      </rPr>
      <t xml:space="preserve">rom the parent ship was in charge and worked like a </t>
    </r>
    <r>
      <rPr>
        <sz val="10"/>
        <color theme="5"/>
        <rFont val="Century Gothic"/>
      </rPr>
      <t>Trojan</t>
    </r>
    <r>
      <rPr>
        <sz val="10"/>
        <color theme="2" tint="-0.499984740745262"/>
        <rFont val="Century Gothic"/>
      </rPr>
      <t>, and with much hard work they carefully and safely brought our coal ashore, placing it well above tide level. It was no easy matter working in sea-boots and walking on slippery rocks." (Bagshawe, 1939: 35)</t>
    </r>
  </si>
  <si>
    <r>
      <t>"</t>
    </r>
    <r>
      <rPr>
        <sz val="10"/>
        <color theme="5"/>
        <rFont val="Century Gothic"/>
      </rPr>
      <t>We</t>
    </r>
    <r>
      <rPr>
        <sz val="10"/>
        <color theme="2" tint="-0.499984740745262"/>
        <rFont val="Century Gothic"/>
      </rPr>
      <t xml:space="preserve"> called our island Water-Boat Point, as </t>
    </r>
    <r>
      <rPr>
        <sz val="10"/>
        <color theme="5"/>
        <rFont val="Century Gothic"/>
      </rPr>
      <t>we</t>
    </r>
    <r>
      <rPr>
        <sz val="10"/>
        <color theme="2" tint="-0.499984740745262"/>
        <rFont val="Century Gothic"/>
      </rPr>
      <t xml:space="preserve"> found on it an old water-boat which had been left stranded by the whaling factory Neko about eight years before." (Bagshawe, 1939: 36)</t>
    </r>
  </si>
  <si>
    <r>
      <t xml:space="preserve">"Soon after the first two </t>
    </r>
    <r>
      <rPr>
        <sz val="10"/>
        <color theme="5"/>
        <rFont val="Century Gothic"/>
      </rPr>
      <t xml:space="preserve">whalers </t>
    </r>
    <r>
      <rPr>
        <sz val="10"/>
        <color theme="2" tint="-0.499984740745262"/>
        <rFont val="Century Gothic"/>
      </rPr>
      <t xml:space="preserve">had gone </t>
    </r>
    <r>
      <rPr>
        <sz val="10"/>
        <color theme="5"/>
        <rFont val="Century Gothic"/>
      </rPr>
      <t>Wilkins</t>
    </r>
    <r>
      <rPr>
        <sz val="10"/>
        <color theme="2" tint="-0.499984740745262"/>
        <rFont val="Century Gothic"/>
      </rPr>
      <t xml:space="preserve"> killed a Weddell Seal and we had for supper our first meal of seal-flesh" (Bagshawe, 1939: 39)</t>
    </r>
  </si>
  <si>
    <r>
      <t>"</t>
    </r>
    <r>
      <rPr>
        <sz val="10"/>
        <color theme="5"/>
        <rFont val="Century Gothic"/>
      </rPr>
      <t>Wilkins and Lester</t>
    </r>
    <r>
      <rPr>
        <sz val="10"/>
        <color theme="2" tint="-0.499984740745262"/>
        <rFont val="Century Gothic"/>
      </rPr>
      <t xml:space="preserve"> killed a seal…" (Bagshawe, 1939: 39)</t>
    </r>
  </si>
  <si>
    <r>
      <t xml:space="preserve">"The </t>
    </r>
    <r>
      <rPr>
        <sz val="10"/>
        <color theme="5"/>
        <rFont val="Century Gothic"/>
      </rPr>
      <t xml:space="preserve">whalers </t>
    </r>
    <r>
      <rPr>
        <sz val="10"/>
        <color theme="2" tint="-0.499984740745262"/>
        <rFont val="Century Gothic"/>
      </rPr>
      <t>had given us some long pieces of deck wood and a few large nails." (Bagshawe, 1939: 40)</t>
    </r>
  </si>
  <si>
    <r>
      <t xml:space="preserve">"Both </t>
    </r>
    <r>
      <rPr>
        <sz val="10"/>
        <color theme="5"/>
        <rFont val="Century Gothic"/>
      </rPr>
      <t xml:space="preserve">Lester and I </t>
    </r>
    <r>
      <rPr>
        <sz val="10"/>
        <color theme="2" tint="-0.499984740745262"/>
        <rFont val="Century Gothic"/>
      </rPr>
      <t xml:space="preserve">hammered and cut most of our fingers with their sharp edges. </t>
    </r>
    <r>
      <rPr>
        <sz val="10"/>
        <color theme="5"/>
        <rFont val="Century Gothic"/>
      </rPr>
      <t xml:space="preserve">We </t>
    </r>
    <r>
      <rPr>
        <sz val="10"/>
        <color theme="2" tint="-0.499984740745262"/>
        <rFont val="Century Gothic"/>
      </rPr>
      <t>had only one fear for our dwelling." (Bagshawe, 1939: 42)</t>
    </r>
  </si>
  <si>
    <r>
      <t xml:space="preserve">"In addition to the hut, </t>
    </r>
    <r>
      <rPr>
        <sz val="10"/>
        <color theme="5"/>
        <rFont val="Century Gothic"/>
      </rPr>
      <t>we</t>
    </r>
    <r>
      <rPr>
        <sz val="10"/>
        <color theme="2" tint="-0.499984740745262"/>
        <rFont val="Century Gothic"/>
      </rPr>
      <t xml:space="preserve"> had the tent which </t>
    </r>
    <r>
      <rPr>
        <sz val="10"/>
        <color theme="5"/>
        <rFont val="Century Gothic"/>
      </rPr>
      <t>Wilkins and Lester</t>
    </r>
    <r>
      <rPr>
        <sz val="10"/>
        <color theme="2" tint="-0.499984740745262"/>
        <rFont val="Century Gothic"/>
      </rPr>
      <t xml:space="preserve"> had rigged up nearer the middle of the island. sea, which was uncomfortably close.
</t>
    </r>
    <r>
      <rPr>
        <sz val="10"/>
        <color theme="5"/>
        <rFont val="Century Gothic"/>
      </rPr>
      <t>We</t>
    </r>
    <r>
      <rPr>
        <sz val="10"/>
        <color theme="2" tint="-0.499984740745262"/>
        <rFont val="Century Gothic"/>
      </rPr>
      <t xml:space="preserve"> removed a lot of gear to this emergency tent and used it as a store, nicknaming it the </t>
    </r>
    <r>
      <rPr>
        <sz val="10"/>
        <color theme="5"/>
        <rFont val="Century Gothic"/>
      </rPr>
      <t>Antarctic Fur Store</t>
    </r>
    <r>
      <rPr>
        <sz val="10"/>
        <color theme="2" tint="-0.499984740745262"/>
        <rFont val="Century Gothic"/>
      </rPr>
      <t>'." (Bagshawe, 1939: 43)</t>
    </r>
  </si>
  <si>
    <r>
      <t>"</t>
    </r>
    <r>
      <rPr>
        <sz val="10"/>
        <color theme="5"/>
        <rFont val="Century Gothic"/>
      </rPr>
      <t>Wilkins</t>
    </r>
    <r>
      <rPr>
        <sz val="10"/>
        <color theme="2" tint="-0.499984740745262"/>
        <rFont val="Century Gothic"/>
      </rPr>
      <t xml:space="preserve"> first shot him in the head..." (Bagshawe, 1939: 44)</t>
    </r>
  </si>
  <si>
    <r>
      <t xml:space="preserve">"It is by no means a pleasant task to kill seals. They look so harmless, and their soft, appealing eyes are so reproachful. Back in </t>
    </r>
    <r>
      <rPr>
        <sz val="10"/>
        <color theme="5"/>
        <rFont val="Century Gothic"/>
      </rPr>
      <t>England</t>
    </r>
    <r>
      <rPr>
        <sz val="10"/>
        <color theme="2" tint="-0.499984740745262"/>
        <rFont val="Century Gothic"/>
      </rPr>
      <t xml:space="preserve"> </t>
    </r>
    <r>
      <rPr>
        <sz val="10"/>
        <color theme="5"/>
        <rFont val="Century Gothic"/>
      </rPr>
      <t>we</t>
    </r>
    <r>
      <rPr>
        <sz val="10"/>
        <color theme="2" tint="-0.499984740745262"/>
        <rFont val="Century Gothic"/>
      </rPr>
      <t xml:space="preserve"> should never have dreamed of such repulsive actions, but here </t>
    </r>
    <r>
      <rPr>
        <sz val="10"/>
        <color theme="5"/>
        <rFont val="Century Gothic"/>
      </rPr>
      <t xml:space="preserve">we </t>
    </r>
    <r>
      <rPr>
        <sz val="10"/>
        <color theme="2" tint="-0.499984740745262"/>
        <rFont val="Century Gothic"/>
      </rPr>
      <t xml:space="preserve">were callous about it. I suppose that the necessity for food brings out the </t>
    </r>
    <r>
      <rPr>
        <sz val="10"/>
        <color theme="5"/>
        <rFont val="Century Gothic"/>
      </rPr>
      <t>savage instincts</t>
    </r>
    <r>
      <rPr>
        <sz val="10"/>
        <color theme="2" tint="-0.499984740745262"/>
        <rFont val="Century Gothic"/>
      </rPr>
      <t xml:space="preserve"> of 'man the hunter'. At home </t>
    </r>
    <r>
      <rPr>
        <sz val="10"/>
        <color theme="5"/>
        <rFont val="Century Gothic"/>
      </rPr>
      <t>we</t>
    </r>
    <r>
      <rPr>
        <sz val="10"/>
        <color theme="2" tint="-0.499984740745262"/>
        <rFont val="Century Gothic"/>
      </rPr>
      <t xml:space="preserve"> politely allow the cloak of </t>
    </r>
    <r>
      <rPr>
        <sz val="10"/>
        <color theme="5"/>
        <rFont val="Century Gothic"/>
      </rPr>
      <t>civilization</t>
    </r>
    <r>
      <rPr>
        <sz val="10"/>
        <color theme="2" tint="-0.499984740745262"/>
        <rFont val="Century Gothic"/>
      </rPr>
      <t xml:space="preserve"> to blind us to the slaughter necessary to produce our daintily cooked meals." (Bagshawe, 1939: 44)</t>
    </r>
  </si>
  <si>
    <r>
      <t xml:space="preserve">"The next two days were extraordinarily fine; they gave </t>
    </r>
    <r>
      <rPr>
        <sz val="10"/>
        <color theme="5"/>
        <rFont val="Century Gothic"/>
      </rPr>
      <t>me a</t>
    </r>
    <r>
      <rPr>
        <sz val="10"/>
        <color theme="2" tint="-0.499984740745262"/>
        <rFont val="Century Gothic"/>
      </rPr>
      <t xml:space="preserve"> very different impression of the Antarctic from my anticipations." (Bagshawe, 1939: 45)</t>
    </r>
  </si>
  <si>
    <r>
      <t>"</t>
    </r>
    <r>
      <rPr>
        <sz val="10"/>
        <color theme="5"/>
        <rFont val="Century Gothic"/>
      </rPr>
      <t xml:space="preserve">We </t>
    </r>
    <r>
      <rPr>
        <sz val="10"/>
        <color theme="2" tint="-0.499984740745262"/>
        <rFont val="Century Gothic"/>
      </rPr>
      <t>used snow-shoes and found them highly successful on the glacier, although, except for</t>
    </r>
    <r>
      <rPr>
        <sz val="10"/>
        <color theme="5"/>
        <rFont val="Century Gothic"/>
      </rPr>
      <t xml:space="preserve"> Wilkins,</t>
    </r>
    <r>
      <rPr>
        <sz val="10"/>
        <color theme="2" tint="-0.499984740745262"/>
        <rFont val="Century Gothic"/>
      </rPr>
      <t xml:space="preserve"> </t>
    </r>
    <r>
      <rPr>
        <sz val="10"/>
        <color theme="5"/>
        <rFont val="Century Gothic"/>
      </rPr>
      <t>we</t>
    </r>
    <r>
      <rPr>
        <sz val="10"/>
        <color theme="2" tint="-0.499984740745262"/>
        <rFont val="Century Gothic"/>
      </rPr>
      <t xml:space="preserve"> were </t>
    </r>
    <r>
      <rPr>
        <sz val="10"/>
        <color theme="5"/>
        <rFont val="Century Gothic"/>
      </rPr>
      <t xml:space="preserve">novices </t>
    </r>
    <r>
      <rPr>
        <sz val="10"/>
        <color theme="2" tint="-0.499984740745262"/>
        <rFont val="Century Gothic"/>
      </rPr>
      <t>in their use. Snow-shoes are awkward to use and tire the legs at first, but in a very short time one becomes accustomed to them and soon learns to avoid tripping up." (Bagshawe, 1939: 48-49)</t>
    </r>
  </si>
  <si>
    <r>
      <t>"</t>
    </r>
    <r>
      <rPr>
        <sz val="10"/>
        <color theme="5"/>
        <rFont val="Century Gothic"/>
      </rPr>
      <t>We</t>
    </r>
    <r>
      <rPr>
        <sz val="10"/>
        <color theme="2" tint="-0.499984740745262"/>
        <rFont val="Century Gothic"/>
      </rPr>
      <t xml:space="preserve"> wore snow-shoes again and were roped to </t>
    </r>
    <r>
      <rPr>
        <sz val="10"/>
        <color theme="5"/>
        <rFont val="Century Gothic"/>
      </rPr>
      <t>each other</t>
    </r>
    <r>
      <rPr>
        <sz val="10"/>
        <color theme="2" tint="-0.499984740745262"/>
        <rFont val="Century Gothic"/>
      </rPr>
      <t xml:space="preserve">. </t>
    </r>
    <r>
      <rPr>
        <sz val="10"/>
        <color theme="5"/>
        <rFont val="Century Gothic"/>
      </rPr>
      <t>Lester</t>
    </r>
    <r>
      <rPr>
        <sz val="10"/>
        <color theme="2" tint="-0.499984740745262"/>
        <rFont val="Century Gothic"/>
      </rPr>
      <t xml:space="preserve"> fell into a crevasse on the way; on the return journey </t>
    </r>
    <r>
      <rPr>
        <sz val="10"/>
        <color theme="5"/>
        <rFont val="Century Gothic"/>
      </rPr>
      <t>Wilkins</t>
    </r>
    <r>
      <rPr>
        <sz val="10"/>
        <color theme="2" tint="-0.499984740745262"/>
        <rFont val="Century Gothic"/>
      </rPr>
      <t xml:space="preserve"> fell into a continuation of the sameone." (Bagshawe, 1939: 49)</t>
    </r>
  </si>
  <si>
    <r>
      <t xml:space="preserve">"The </t>
    </r>
    <r>
      <rPr>
        <sz val="10"/>
        <color theme="5"/>
        <rFont val="Century Gothic"/>
      </rPr>
      <t xml:space="preserve">others </t>
    </r>
    <r>
      <rPr>
        <sz val="10"/>
        <color theme="2" tint="-0.499984740745262"/>
        <rFont val="Century Gothic"/>
      </rPr>
      <t xml:space="preserve">were more fortunate than </t>
    </r>
    <r>
      <rPr>
        <sz val="10"/>
        <color theme="5"/>
        <rFont val="Century Gothic"/>
      </rPr>
      <t>I</t>
    </r>
    <r>
      <rPr>
        <sz val="10"/>
        <color theme="2" tint="-0.499984740745262"/>
        <rFont val="Century Gothic"/>
      </rPr>
      <t xml:space="preserve"> on these trips, for I was usually encumbered with a knapsack, a geological hammer and my specimens." (Bagshawe, 1939: 49)</t>
    </r>
  </si>
  <si>
    <r>
      <t xml:space="preserve">"We were rather an </t>
    </r>
    <r>
      <rPr>
        <sz val="10"/>
        <color theme="5"/>
        <rFont val="Century Gothic"/>
      </rPr>
      <t xml:space="preserve">unhappy lot; Cope </t>
    </r>
    <r>
      <rPr>
        <sz val="10"/>
        <color theme="2" tint="-0.499984740745262"/>
        <rFont val="Century Gothic"/>
      </rPr>
      <t xml:space="preserve">had toothache and </t>
    </r>
    <r>
      <rPr>
        <sz val="10"/>
        <color theme="5"/>
        <rFont val="Century Gothic"/>
      </rPr>
      <t>Lester</t>
    </r>
    <r>
      <rPr>
        <sz val="10"/>
        <color theme="2" tint="-0.499984740745262"/>
        <rFont val="Century Gothic"/>
      </rPr>
      <t xml:space="preserve"> felt ill." (Bagshawe, 1939: 50)</t>
    </r>
  </si>
  <si>
    <r>
      <t xml:space="preserve">"During the afternoon of the 5th a whaling-catcher passed the Island and </t>
    </r>
    <r>
      <rPr>
        <sz val="10"/>
        <color theme="5"/>
        <rFont val="Century Gothic"/>
      </rPr>
      <t>we</t>
    </r>
    <r>
      <rPr>
        <sz val="10"/>
        <color theme="2" tint="-0.499984740745262"/>
        <rFont val="Century Gothic"/>
      </rPr>
      <t xml:space="preserve"> could just see </t>
    </r>
    <r>
      <rPr>
        <sz val="10"/>
        <color theme="5"/>
        <rFont val="Century Gothic"/>
      </rPr>
      <t>those on board</t>
    </r>
    <r>
      <rPr>
        <sz val="10"/>
        <color theme="2" tint="-0.499984740745262"/>
        <rFont val="Century Gothic"/>
      </rPr>
      <t xml:space="preserve"> wavingt on us. It was one of the Solstreifs boats." (Bagshawe, 1939: 50)</t>
    </r>
  </si>
  <si>
    <r>
      <t xml:space="preserve">"One day, when it was </t>
    </r>
    <r>
      <rPr>
        <sz val="10"/>
        <color theme="5"/>
        <rFont val="Century Gothic"/>
      </rPr>
      <t>Cope</t>
    </r>
    <r>
      <rPr>
        <sz val="10"/>
        <color theme="2" tint="-0.499984740745262"/>
        <rFont val="Century Gothic"/>
      </rPr>
      <t>'s and my turn,</t>
    </r>
    <r>
      <rPr>
        <sz val="10"/>
        <color theme="5"/>
        <rFont val="Century Gothic"/>
      </rPr>
      <t xml:space="preserve"> I </t>
    </r>
    <r>
      <rPr>
        <sz val="10"/>
        <color theme="2" tint="-0.499984740745262"/>
        <rFont val="Century Gothic"/>
      </rPr>
      <t>slipped when returning to the hut and poured a good deal of water down my neck, much to Cope's amusement and my discomfort." (Bagshawe, 1939: 51)</t>
    </r>
  </si>
  <si>
    <r>
      <t>"</t>
    </r>
    <r>
      <rPr>
        <sz val="10"/>
        <color theme="5"/>
        <rFont val="Century Gothic"/>
      </rPr>
      <t>Lester and Wilkins</t>
    </r>
    <r>
      <rPr>
        <sz val="10"/>
        <color theme="2" tint="-0.499984740745262"/>
        <rFont val="Century Gothic"/>
      </rPr>
      <t xml:space="preserve"> lay up in the </t>
    </r>
    <r>
      <rPr>
        <b/>
        <sz val="10"/>
        <color theme="9"/>
        <rFont val="Century Gothic"/>
      </rPr>
      <t>fo'c's'le</t>
    </r>
    <r>
      <rPr>
        <sz val="10"/>
        <color theme="2" tint="-0.499984740745262"/>
        <rFont val="Century Gothic"/>
      </rPr>
      <t xml:space="preserve"> on ice-picks, snow-shoes and a shovel, but they were in luxury compared with </t>
    </r>
    <r>
      <rPr>
        <sz val="10"/>
        <color theme="5"/>
        <rFont val="Century Gothic"/>
      </rPr>
      <t>Cope and me</t>
    </r>
    <r>
      <rPr>
        <sz val="10"/>
        <color theme="2" tint="-0.499984740745262"/>
        <rFont val="Century Gothic"/>
      </rPr>
      <t>, for we slept, or rather tried to sleep, amid ships under the seat on some cases of pemmican." (Bagshawe, 1939: 52)</t>
    </r>
  </si>
  <si>
    <r>
      <t>"</t>
    </r>
    <r>
      <rPr>
        <sz val="10"/>
        <color theme="5"/>
        <rFont val="Century Gothic"/>
      </rPr>
      <t>We</t>
    </r>
    <r>
      <rPr>
        <sz val="10"/>
        <color theme="2" tint="-0.499984740745262"/>
        <rFont val="Century Gothic"/>
      </rPr>
      <t xml:space="preserve"> arrived home at 7 p.m. It took most of the next day for </t>
    </r>
    <r>
      <rPr>
        <sz val="10"/>
        <color theme="5"/>
        <rFont val="Century Gothic"/>
      </rPr>
      <t xml:space="preserve">us </t>
    </r>
    <r>
      <rPr>
        <sz val="10"/>
        <color theme="2" tint="-0.499984740745262"/>
        <rFont val="Century Gothic"/>
      </rPr>
      <t xml:space="preserve">to recover from the effects of our exertions while rowing. That night it was </t>
    </r>
    <r>
      <rPr>
        <sz val="10"/>
        <color theme="5"/>
        <rFont val="Century Gothic"/>
      </rPr>
      <t>Cope</t>
    </r>
    <r>
      <rPr>
        <sz val="10"/>
        <color theme="2" tint="-0.499984740745262"/>
        <rFont val="Century Gothic"/>
      </rPr>
      <t xml:space="preserve">'s turn to take the meteorological observations and, as he was crawling over to his sleeping-bag, he dropped the electric torch on </t>
    </r>
    <r>
      <rPr>
        <sz val="10"/>
        <color theme="5"/>
        <rFont val="Century Gothic"/>
      </rPr>
      <t>my head</t>
    </r>
    <r>
      <rPr>
        <sz val="10"/>
        <color theme="2" tint="-0.499984740745262"/>
        <rFont val="Century Gothic"/>
      </rPr>
      <t xml:space="preserve"> just as I was on the point of falling asleep. However, these little incidents cheered </t>
    </r>
    <r>
      <rPr>
        <sz val="10"/>
        <color theme="5"/>
        <rFont val="Century Gothic"/>
      </rPr>
      <t>us</t>
    </r>
    <r>
      <rPr>
        <sz val="10"/>
        <color theme="2" tint="-0.499984740745262"/>
        <rFont val="Century Gothic"/>
      </rPr>
      <t xml:space="preserve"> up, though I should have better appreciated the humour of this one if the torch had landed on </t>
    </r>
    <r>
      <rPr>
        <sz val="10"/>
        <color theme="5"/>
        <rFont val="Century Gothic"/>
      </rPr>
      <t xml:space="preserve">somebody else's </t>
    </r>
    <r>
      <rPr>
        <sz val="10"/>
        <color theme="2" tint="-0.499984740745262"/>
        <rFont val="Century Gothic"/>
      </rPr>
      <t>head." (Bagshawe, 1939: 53)</t>
    </r>
  </si>
  <si>
    <r>
      <t>"</t>
    </r>
    <r>
      <rPr>
        <sz val="10"/>
        <color theme="5"/>
        <rFont val="Century Gothic"/>
      </rPr>
      <t>We</t>
    </r>
    <r>
      <rPr>
        <sz val="10"/>
        <color theme="2" tint="-0.499984740745262"/>
        <rFont val="Century Gothic"/>
      </rPr>
      <t xml:space="preserve"> covered </t>
    </r>
    <r>
      <rPr>
        <sz val="10"/>
        <color theme="5"/>
        <rFont val="Century Gothic"/>
      </rPr>
      <t>ourselves</t>
    </r>
    <r>
      <rPr>
        <sz val="10"/>
        <color theme="2" tint="-0.499984740745262"/>
        <rFont val="Century Gothic"/>
      </rPr>
      <t xml:space="preserve"> as much as possible with spare skins. In spite of all this discomfort </t>
    </r>
    <r>
      <rPr>
        <sz val="10"/>
        <color theme="5"/>
        <rFont val="Century Gothic"/>
      </rPr>
      <t>we</t>
    </r>
    <r>
      <rPr>
        <sz val="10"/>
        <color theme="2" tint="-0.499984740745262"/>
        <rFont val="Century Gothic"/>
      </rPr>
      <t xml:space="preserve"> got a lot of amusement from hearing </t>
    </r>
    <r>
      <rPr>
        <sz val="10"/>
        <color theme="5"/>
        <rFont val="Century Gothic"/>
      </rPr>
      <t>each other</t>
    </r>
    <r>
      <rPr>
        <sz val="10"/>
        <color theme="2" tint="-0.499984740745262"/>
        <rFont val="Century Gothic"/>
      </rPr>
      <t>'s groans and curses as pools formed in the bags or drops fell on our heads." (Bagshawe, 1939: 57)</t>
    </r>
  </si>
  <si>
    <r>
      <t>"</t>
    </r>
    <r>
      <rPr>
        <sz val="10"/>
        <color theme="5"/>
        <rFont val="Century Gothic"/>
      </rPr>
      <t>We</t>
    </r>
    <r>
      <rPr>
        <sz val="10"/>
        <color theme="2" tint="-0.499984740745262"/>
        <rFont val="Century Gothic"/>
      </rPr>
      <t xml:space="preserve"> then agreed that </t>
    </r>
    <r>
      <rPr>
        <sz val="10"/>
        <color theme="5"/>
        <rFont val="Century Gothic"/>
      </rPr>
      <t>Cope</t>
    </r>
    <r>
      <rPr>
        <sz val="10"/>
        <color theme="2" tint="-0.499984740745262"/>
        <rFont val="Century Gothic"/>
      </rPr>
      <t xml:space="preserve"> should return to Montevideo and endeavour to secure a ship and additional staff there, and come down the following season to transfer the base to </t>
    </r>
    <r>
      <rPr>
        <sz val="10"/>
        <color theme="5"/>
        <rFont val="Century Gothic"/>
      </rPr>
      <t>Hope Bay</t>
    </r>
    <r>
      <rPr>
        <sz val="10"/>
        <color theme="2" tint="-0.499984740745262"/>
        <rFont val="Century Gothic"/>
      </rPr>
      <t xml:space="preserve">. </t>
    </r>
    <r>
      <rPr>
        <sz val="10"/>
        <color theme="5"/>
        <rFont val="Century Gothic"/>
      </rPr>
      <t xml:space="preserve">Wilkins </t>
    </r>
    <r>
      <rPr>
        <sz val="10"/>
        <color theme="2" tint="-0.499984740745262"/>
        <rFont val="Century Gothic"/>
      </rPr>
      <t xml:space="preserve">declared that his intention had been and still was to return home by a </t>
    </r>
    <r>
      <rPr>
        <sz val="10"/>
        <color theme="5"/>
        <rFont val="Century Gothic"/>
      </rPr>
      <t>whaler</t>
    </r>
    <r>
      <rPr>
        <sz val="10"/>
        <color theme="2" tint="-0.499984740745262"/>
        <rFont val="Century Gothic"/>
      </rPr>
      <t xml:space="preserve"> if by chance a catcher called to see us before leaving at the end of the whaling season. </t>
    </r>
    <r>
      <rPr>
        <sz val="10"/>
        <color theme="5"/>
        <rFont val="Century Gothic"/>
      </rPr>
      <t>Lester and I agreed</t>
    </r>
    <r>
      <rPr>
        <sz val="10"/>
        <color theme="2" tint="-0.499984740745262"/>
        <rFont val="Century Gothic"/>
      </rPr>
      <t xml:space="preserve"> to stop at </t>
    </r>
    <r>
      <rPr>
        <sz val="10"/>
        <color theme="5"/>
        <rFont val="Century Gothic"/>
      </rPr>
      <t>Water-Boat Point</t>
    </r>
    <r>
      <rPr>
        <sz val="10"/>
        <color theme="2" tint="-0.499984740745262"/>
        <rFont val="Century Gothic"/>
      </rPr>
      <t xml:space="preserve"> until Cope arrived either in his own ship, or, failing that, in a catcher. Cope promised to pickus up if possible between 14 and 28 February 1922; in the meantime we were to carry on with the scientific work and look after the stores and dogs." (Bagshawe, 1939: 58)</t>
    </r>
  </si>
  <si>
    <r>
      <t xml:space="preserve">"Since </t>
    </r>
    <r>
      <rPr>
        <sz val="10"/>
        <color theme="5"/>
        <rFont val="Century Gothic"/>
      </rPr>
      <t xml:space="preserve">I </t>
    </r>
    <r>
      <rPr>
        <sz val="10"/>
        <color theme="2" tint="-0.499984740745262"/>
        <rFont val="Century Gothic"/>
      </rPr>
      <t xml:space="preserve">was the least experienced in navigating and </t>
    </r>
    <r>
      <rPr>
        <sz val="10"/>
        <color theme="5"/>
        <rFont val="Century Gothic"/>
      </rPr>
      <t>seamanship</t>
    </r>
    <r>
      <rPr>
        <sz val="10"/>
        <color theme="2" tint="-0.499984740745262"/>
        <rFont val="Century Gothic"/>
      </rPr>
      <t>, I agreed to remain behind and attend to the dogs, the meteorological observations, and so on."(Bagshawe, 1939: 58)</t>
    </r>
  </si>
  <si>
    <r>
      <t>"</t>
    </r>
    <r>
      <rPr>
        <sz val="10"/>
        <color theme="5"/>
        <rFont val="Century Gothic"/>
      </rPr>
      <t>We</t>
    </r>
    <r>
      <rPr>
        <sz val="10"/>
        <color theme="2" tint="-0.499984740745262"/>
        <rFont val="Century Gothic"/>
      </rPr>
      <t xml:space="preserve"> got up at 2 a.m. on 26 February and an hour later </t>
    </r>
    <r>
      <rPr>
        <sz val="10"/>
        <color theme="5"/>
        <rFont val="Century Gothic"/>
      </rPr>
      <t xml:space="preserve">Cope, Wilkins and Lester </t>
    </r>
    <r>
      <rPr>
        <sz val="10"/>
        <color theme="2" tint="-0.499984740745262"/>
        <rFont val="Century Gothic"/>
      </rPr>
      <t xml:space="preserve">left in the life-boat; I stood watching them for some time until </t>
    </r>
    <r>
      <rPr>
        <sz val="10"/>
        <color theme="5"/>
        <rFont val="Century Gothic"/>
      </rPr>
      <t xml:space="preserve">they </t>
    </r>
    <r>
      <rPr>
        <sz val="10"/>
        <color theme="2" tint="-0.499984740745262"/>
        <rFont val="Century Gothic"/>
      </rPr>
      <t xml:space="preserve">disappeared from sight. </t>
    </r>
    <r>
      <rPr>
        <sz val="10"/>
        <color theme="5"/>
        <rFont val="Century Gothic"/>
      </rPr>
      <t xml:space="preserve">I </t>
    </r>
    <r>
      <rPr>
        <sz val="10"/>
        <color theme="2" tint="-0.499984740745262"/>
        <rFont val="Century Gothic"/>
      </rPr>
      <t xml:space="preserve">must confess that I felt uneasy, and would have greatly preferred to go with </t>
    </r>
    <r>
      <rPr>
        <sz val="10"/>
        <color theme="5"/>
        <rFont val="Century Gothic"/>
      </rPr>
      <t>them</t>
    </r>
    <r>
      <rPr>
        <sz val="10"/>
        <color theme="2" tint="-0.499984740745262"/>
        <rFont val="Century Gothic"/>
      </rPr>
      <t xml:space="preserve"> rather than stay behind on </t>
    </r>
    <r>
      <rPr>
        <sz val="10"/>
        <color theme="5"/>
        <rFont val="Century Gothic"/>
      </rPr>
      <t>my own</t>
    </r>
    <r>
      <rPr>
        <sz val="10"/>
        <color theme="2" tint="-0.499984740745262"/>
        <rFont val="Century Gothic"/>
      </rPr>
      <t xml:space="preserve">; the possibility of having to spend a year or more </t>
    </r>
    <r>
      <rPr>
        <sz val="10"/>
        <color theme="5"/>
        <rFont val="Century Gothic"/>
      </rPr>
      <t xml:space="preserve">alone </t>
    </r>
    <r>
      <rPr>
        <sz val="10"/>
        <color theme="2" tint="-0.499984740745262"/>
        <rFont val="Century Gothic"/>
      </rPr>
      <t xml:space="preserve">in the </t>
    </r>
    <r>
      <rPr>
        <sz val="10"/>
        <color theme="5"/>
        <rFont val="Century Gothic"/>
      </rPr>
      <t>Antarctic</t>
    </r>
    <r>
      <rPr>
        <sz val="10"/>
        <color theme="2" tint="-0.499984740745262"/>
        <rFont val="Century Gothic"/>
      </rPr>
      <t xml:space="preserve"> should any accident befall </t>
    </r>
    <r>
      <rPr>
        <sz val="10"/>
        <color theme="5"/>
        <rFont val="Century Gothic"/>
      </rPr>
      <t xml:space="preserve">my companions </t>
    </r>
    <r>
      <rPr>
        <sz val="10"/>
        <color theme="2" tint="-0.499984740745262"/>
        <rFont val="Century Gothic"/>
      </rPr>
      <t xml:space="preserve">(and accidents are not unlikely in these </t>
    </r>
    <r>
      <rPr>
        <sz val="10"/>
        <color theme="5"/>
        <rFont val="Century Gothic"/>
      </rPr>
      <t>unkind regions</t>
    </r>
    <r>
      <rPr>
        <sz val="10"/>
        <color theme="2" tint="-0.499984740745262"/>
        <rFont val="Century Gothic"/>
      </rPr>
      <t xml:space="preserve">), filled me with dread whenever I let myself think of it. The </t>
    </r>
    <r>
      <rPr>
        <sz val="10"/>
        <color theme="5"/>
        <rFont val="Century Gothic"/>
      </rPr>
      <t>Island</t>
    </r>
    <r>
      <rPr>
        <sz val="10"/>
        <color theme="2" tint="-0.499984740745262"/>
        <rFont val="Century Gothic"/>
      </rPr>
      <t xml:space="preserve"> seemed very quiet and deserted without the others about, but I busied myself with the many jobs, from feeding the dogs to attending to the water-supply, which had to be performed during the course of a day. In the early afternoon I killed and butchered a seal." (Bagshawe, 1939: 58)</t>
    </r>
  </si>
  <si>
    <r>
      <t>"In the afternoon</t>
    </r>
    <r>
      <rPr>
        <sz val="10"/>
        <color theme="5"/>
        <rFont val="Century Gothic"/>
      </rPr>
      <t xml:space="preserve"> I </t>
    </r>
    <r>
      <rPr>
        <sz val="10"/>
        <color theme="2" tint="-0.499984740745262"/>
        <rFont val="Century Gothic"/>
      </rPr>
      <t xml:space="preserve">saw a whaling-catcher coming along the south side of </t>
    </r>
    <r>
      <rPr>
        <sz val="10"/>
        <color theme="5"/>
        <rFont val="Century Gothic"/>
      </rPr>
      <t>Lemaire Island</t>
    </r>
    <r>
      <rPr>
        <sz val="10"/>
        <color theme="2" tint="-0.499984740745262"/>
        <rFont val="Century Gothic"/>
      </rPr>
      <t xml:space="preserve"> and immediately thought that the </t>
    </r>
    <r>
      <rPr>
        <sz val="10"/>
        <color theme="5"/>
        <rFont val="Century Gothic"/>
      </rPr>
      <t>others</t>
    </r>
    <r>
      <rPr>
        <sz val="10"/>
        <color theme="2" tint="-0.499984740745262"/>
        <rFont val="Century Gothic"/>
      </rPr>
      <t xml:space="preserve"> had returned but </t>
    </r>
    <r>
      <rPr>
        <sz val="10"/>
        <color theme="5"/>
        <rFont val="Century Gothic"/>
      </rPr>
      <t xml:space="preserve">I </t>
    </r>
    <r>
      <rPr>
        <sz val="10"/>
        <color theme="2" tint="-0.499984740745262"/>
        <rFont val="Century Gothic"/>
      </rPr>
      <t>was disappointed, for it passed by without taking any notice, although</t>
    </r>
    <r>
      <rPr>
        <sz val="10"/>
        <color theme="5"/>
        <rFont val="Century Gothic"/>
      </rPr>
      <t xml:space="preserve"> I </t>
    </r>
    <r>
      <rPr>
        <sz val="10"/>
        <color theme="2" tint="-0.499984740745262"/>
        <rFont val="Century Gothic"/>
      </rPr>
      <t>waved and fired a revolver shot." (Bagshawe, 1939: 59)</t>
    </r>
  </si>
  <si>
    <r>
      <t>"</t>
    </r>
    <r>
      <rPr>
        <sz val="10"/>
        <color theme="5"/>
        <rFont val="Century Gothic"/>
      </rPr>
      <t>I</t>
    </r>
    <r>
      <rPr>
        <sz val="10"/>
        <color theme="2" tint="-0.499984740745262"/>
        <rFont val="Century Gothic"/>
      </rPr>
      <t xml:space="preserve"> heard a ship's whistle after lunch on the 4th, whilst </t>
    </r>
    <r>
      <rPr>
        <sz val="10"/>
        <color theme="5"/>
        <rFont val="Century Gothic"/>
      </rPr>
      <t>I</t>
    </r>
    <r>
      <rPr>
        <sz val="10"/>
        <color theme="2" tint="-0.499984740745262"/>
        <rFont val="Century Gothic"/>
      </rPr>
      <t xml:space="preserve"> was in the hut, and rushing out saw the catcher Bjerk close by. At last </t>
    </r>
    <r>
      <rPr>
        <sz val="10"/>
        <color theme="5"/>
        <rFont val="Century Gothic"/>
      </rPr>
      <t>my companions</t>
    </r>
    <r>
      <rPr>
        <sz val="10"/>
        <color theme="2" tint="-0.499984740745262"/>
        <rFont val="Century Gothic"/>
      </rPr>
      <t xml:space="preserve"> had returned. </t>
    </r>
    <r>
      <rPr>
        <sz val="10"/>
        <color theme="5"/>
        <rFont val="Century Gothic"/>
      </rPr>
      <t xml:space="preserve">They </t>
    </r>
    <r>
      <rPr>
        <sz val="10"/>
        <color theme="2" tint="-0.499984740745262"/>
        <rFont val="Century Gothic"/>
      </rPr>
      <t xml:space="preserve">soon landed on shore. There was pandemonium for an hour while </t>
    </r>
    <r>
      <rPr>
        <sz val="10"/>
        <color theme="5"/>
        <rFont val="Century Gothic"/>
      </rPr>
      <t>Cope and Wilkins</t>
    </r>
    <r>
      <rPr>
        <sz val="10"/>
        <color theme="2" tint="-0.499984740745262"/>
        <rFont val="Century Gothic"/>
      </rPr>
      <t xml:space="preserve"> collected their belongings and went on board. </t>
    </r>
    <r>
      <rPr>
        <sz val="10"/>
        <color theme="5"/>
        <rFont val="Century Gothic"/>
      </rPr>
      <t>Lester and I accompanied them</t>
    </r>
    <r>
      <rPr>
        <sz val="10"/>
        <color theme="2" tint="-0.499984740745262"/>
        <rFont val="Century Gothic"/>
      </rPr>
      <t xml:space="preserve"> in the life-boat. After many hand-shakes and good wishes, they left us, and a last blast of the whistle wished us luck. </t>
    </r>
    <r>
      <rPr>
        <sz val="10"/>
        <color theme="5"/>
        <rFont val="Century Gothic"/>
      </rPr>
      <t>We</t>
    </r>
    <r>
      <rPr>
        <sz val="10"/>
        <color theme="2" tint="-0.499984740745262"/>
        <rFont val="Century Gothic"/>
      </rPr>
      <t xml:space="preserve"> rowed quietly back to our little harbour, moored the boat and returned rather sadly to the hut. It was strange and a little frightening to be left as we were, </t>
    </r>
    <r>
      <rPr>
        <sz val="10"/>
        <color theme="5"/>
        <rFont val="Century Gothic"/>
      </rPr>
      <t>two people alone on a vast continent equal in area to Europe and Australia combined</t>
    </r>
    <r>
      <rPr>
        <sz val="10"/>
        <color theme="2" tint="-0.499984740745262"/>
        <rFont val="Century Gothic"/>
      </rPr>
      <t xml:space="preserve">, with a year to pass before we were due to see any </t>
    </r>
    <r>
      <rPr>
        <sz val="10"/>
        <color theme="5"/>
        <rFont val="Century Gothic"/>
      </rPr>
      <t xml:space="preserve">other human beings </t>
    </r>
    <r>
      <rPr>
        <sz val="10"/>
        <color theme="2" tint="-0.499984740745262"/>
        <rFont val="Century Gothic"/>
      </rPr>
      <t xml:space="preserve">again. I fancy that no such situation has occurred before. We were taking one big risk though admittedly a sporting one that during the year neither of us would have a serious illness or a bad accident. Neither </t>
    </r>
    <r>
      <rPr>
        <sz val="10"/>
        <color theme="5"/>
        <rFont val="Century Gothic"/>
      </rPr>
      <t xml:space="preserve">Lester nor I </t>
    </r>
    <r>
      <rPr>
        <sz val="10"/>
        <color theme="2" tint="-0.499984740745262"/>
        <rFont val="Century Gothic"/>
      </rPr>
      <t>knew much about doctoring, so heaven would have to help him who crocked up !" (Bagshawe, 1939: 61)</t>
    </r>
  </si>
  <si>
    <r>
      <t xml:space="preserve">"Eventually </t>
    </r>
    <r>
      <rPr>
        <sz val="10"/>
        <color theme="5"/>
        <rFont val="Century Gothic"/>
      </rPr>
      <t>they</t>
    </r>
    <r>
      <rPr>
        <sz val="10"/>
        <color theme="2" tint="-0.499984740745262"/>
        <rFont val="Century Gothic"/>
      </rPr>
      <t xml:space="preserve"> found the Solstreif at Port Lockroy and were very kindly treated by those on board." (Bagshawe, 1939: 62)</t>
    </r>
  </si>
  <si>
    <r>
      <t>"</t>
    </r>
    <r>
      <rPr>
        <sz val="10"/>
        <color theme="5"/>
        <rFont val="Century Gothic"/>
      </rPr>
      <t>We</t>
    </r>
    <r>
      <rPr>
        <sz val="10"/>
        <color theme="2" tint="-0.499984740745262"/>
        <rFont val="Century Gothic"/>
      </rPr>
      <t xml:space="preserve"> went on board and found the </t>
    </r>
    <r>
      <rPr>
        <sz val="10"/>
        <color theme="5"/>
        <rFont val="Century Gothic"/>
      </rPr>
      <t xml:space="preserve">captains </t>
    </r>
    <r>
      <rPr>
        <sz val="10"/>
        <color theme="2" tint="-0.499984740745262"/>
        <rFont val="Century Gothic"/>
      </rPr>
      <t xml:space="preserve">of the Thor I and Svend Foyn I there. They had delayed leaving in order to </t>
    </r>
    <r>
      <rPr>
        <sz val="10"/>
        <color theme="5"/>
        <rFont val="Century Gothic"/>
      </rPr>
      <t>visit</t>
    </r>
    <r>
      <rPr>
        <sz val="10"/>
        <color theme="2" tint="-0.499984740745262"/>
        <rFont val="Century Gothic"/>
      </rPr>
      <t xml:space="preserve"> </t>
    </r>
    <r>
      <rPr>
        <sz val="10"/>
        <color theme="5"/>
        <rFont val="Century Gothic"/>
      </rPr>
      <t>us</t>
    </r>
    <r>
      <rPr>
        <sz val="10"/>
        <color theme="2" tint="-0.499984740745262"/>
        <rFont val="Century Gothic"/>
      </rPr>
      <t xml:space="preserve"> and give us a last chance to return if we so wished. It was a very thoughtful action on </t>
    </r>
    <r>
      <rPr>
        <sz val="10"/>
        <color theme="5"/>
        <rFont val="Century Gothic"/>
      </rPr>
      <t xml:space="preserve">their part </t>
    </r>
    <r>
      <rPr>
        <sz val="10"/>
        <color theme="2" tint="-0.499984740745262"/>
        <rFont val="Century Gothic"/>
      </rPr>
      <t xml:space="preserve">and one which </t>
    </r>
    <r>
      <rPr>
        <sz val="10"/>
        <color theme="5"/>
        <rFont val="Century Gothic"/>
      </rPr>
      <t xml:space="preserve">we </t>
    </r>
    <r>
      <rPr>
        <sz val="10"/>
        <color theme="2" tint="-0.499984740745262"/>
        <rFont val="Century Gothic"/>
      </rPr>
      <t xml:space="preserve">greatly appreciated. </t>
    </r>
    <r>
      <rPr>
        <sz val="10"/>
        <color theme="5"/>
        <rFont val="Century Gothic"/>
      </rPr>
      <t>We</t>
    </r>
    <r>
      <rPr>
        <sz val="10"/>
        <color theme="2" tint="-0.499984740745262"/>
        <rFont val="Century Gothic"/>
      </rPr>
      <t xml:space="preserve"> had lunch on board and when they had gone we knew that we had finally 'burnt our boats'. Independently of </t>
    </r>
    <r>
      <rPr>
        <sz val="10"/>
        <color theme="5"/>
        <rFont val="Century Gothic"/>
      </rPr>
      <t xml:space="preserve">our </t>
    </r>
    <r>
      <rPr>
        <sz val="10"/>
        <color theme="2" tint="-0.499984740745262"/>
        <rFont val="Century Gothic"/>
      </rPr>
      <t xml:space="preserve">other plans, </t>
    </r>
    <r>
      <rPr>
        <sz val="10"/>
        <color theme="5"/>
        <rFont val="Century Gothic"/>
      </rPr>
      <t>they</t>
    </r>
    <r>
      <rPr>
        <sz val="10"/>
        <color theme="2" tint="-0.499984740745262"/>
        <rFont val="Century Gothic"/>
      </rPr>
      <t xml:space="preserve"> promised that the first factory that came to the Straits the following year would send a catcher down to </t>
    </r>
    <r>
      <rPr>
        <sz val="10"/>
        <color theme="5"/>
        <rFont val="Century Gothic"/>
      </rPr>
      <t>us.</t>
    </r>
    <r>
      <rPr>
        <sz val="10"/>
        <color theme="2" tint="-0.499984740745262"/>
        <rFont val="Century Gothic"/>
      </rPr>
      <t xml:space="preserve"> The </t>
    </r>
    <r>
      <rPr>
        <sz val="10"/>
        <color theme="5"/>
        <rFont val="Century Gothic"/>
      </rPr>
      <t>captain</t>
    </r>
    <r>
      <rPr>
        <sz val="10"/>
        <color theme="2" tint="-0.499984740745262"/>
        <rFont val="Century Gothic"/>
      </rPr>
      <t xml:space="preserve"> of the </t>
    </r>
    <r>
      <rPr>
        <i/>
        <sz val="10"/>
        <color theme="2" tint="-0.499984740745262"/>
        <rFont val="Century Gothic"/>
      </rPr>
      <t>Svend Foyn I</t>
    </r>
    <r>
      <rPr>
        <sz val="10"/>
        <color theme="2" tint="-0.499984740745262"/>
        <rFont val="Century Gothic"/>
      </rPr>
      <t xml:space="preserve"> was a curious mixture. He could be hard and awkward at times, but to </t>
    </r>
    <r>
      <rPr>
        <sz val="10"/>
        <color theme="5"/>
        <rFont val="Century Gothic"/>
      </rPr>
      <t>us</t>
    </r>
    <r>
      <rPr>
        <sz val="10"/>
        <color theme="2" tint="-0.499984740745262"/>
        <rFont val="Century Gothic"/>
      </rPr>
      <t xml:space="preserve"> he showed his extraordinarily admirable qualities in coming for us as he did, because he felt some uneasiness for our safety." (Bagshawe, 1939: 62-63)</t>
    </r>
  </si>
  <si>
    <r>
      <t xml:space="preserve">"Now that </t>
    </r>
    <r>
      <rPr>
        <sz val="10"/>
        <color theme="5"/>
        <rFont val="Century Gothic"/>
      </rPr>
      <t>we were</t>
    </r>
    <r>
      <rPr>
        <sz val="10"/>
        <color theme="2" tint="-0.499984740745262"/>
        <rFont val="Century Gothic"/>
      </rPr>
      <t xml:space="preserve"> left to our own devices we had to think about the winter which was getting near." (Bagshawe, 1939: 64)</t>
    </r>
  </si>
  <si>
    <r>
      <t>"Somehow</t>
    </r>
    <r>
      <rPr>
        <sz val="10"/>
        <color theme="5"/>
        <rFont val="Century Gothic"/>
      </rPr>
      <t xml:space="preserve"> I</t>
    </r>
    <r>
      <rPr>
        <sz val="10"/>
        <color theme="2" tint="-0.499984740745262"/>
        <rFont val="Century Gothic"/>
      </rPr>
      <t xml:space="preserve"> can never watch a </t>
    </r>
    <r>
      <rPr>
        <sz val="10"/>
        <color theme="5"/>
        <rFont val="Century Gothic"/>
      </rPr>
      <t xml:space="preserve">woman </t>
    </r>
    <r>
      <rPr>
        <sz val="10"/>
        <color theme="2" tint="-0.499984740745262"/>
        <rFont val="Century Gothic"/>
      </rPr>
      <t xml:space="preserve">making a cover for a settee or a chair without a feeling that something will go wrong with the result, and as I watched </t>
    </r>
    <r>
      <rPr>
        <sz val="10"/>
        <color theme="5"/>
        <rFont val="Century Gothic"/>
      </rPr>
      <t>Lester</t>
    </r>
    <r>
      <rPr>
        <sz val="10"/>
        <color theme="2" tint="-0.499984740745262"/>
        <rFont val="Century Gothic"/>
      </rPr>
      <t xml:space="preserve"> enveloped in great folds of canvas I had that same uneasy feeling and wondered whether it would come out all right. If </t>
    </r>
    <r>
      <rPr>
        <sz val="10"/>
        <color theme="5"/>
        <rFont val="Century Gothic"/>
      </rPr>
      <t>Lester</t>
    </r>
    <r>
      <rPr>
        <sz val="10"/>
        <color theme="2" tint="-0.499984740745262"/>
        <rFont val="Century Gothic"/>
      </rPr>
      <t xml:space="preserve"> had that swelling of pride which rises in the breast of the proud </t>
    </r>
    <r>
      <rPr>
        <sz val="10"/>
        <color theme="5"/>
        <rFont val="Century Gothic"/>
      </rPr>
      <t>housewife</t>
    </r>
    <r>
      <rPr>
        <sz val="10"/>
        <color theme="2" tint="-0.499984740745262"/>
        <rFont val="Century Gothic"/>
      </rPr>
      <t xml:space="preserve"> at the sight of her completed chair-cover (by the way, I have never yet seen one that was right at the first fitting), then he was fully entitled to it."(Bagshawe, 1939: 64)</t>
    </r>
  </si>
  <si>
    <r>
      <t xml:space="preserve">"We were soon able to test </t>
    </r>
    <r>
      <rPr>
        <sz val="10"/>
        <color theme="5"/>
        <rFont val="Century Gothic"/>
      </rPr>
      <t>Lester</t>
    </r>
    <r>
      <rPr>
        <sz val="10"/>
        <color theme="2" tint="-0.499984740745262"/>
        <rFont val="Century Gothic"/>
      </rPr>
      <t xml:space="preserve">'s skill, for there came a wretched day with snow, sleet or rain falling most of the time, high temperatures, and wind from the north-east. Although a good deal of rain fell, none came through the roof, thanks to Lester's good workmanship, and </t>
    </r>
    <r>
      <rPr>
        <sz val="10"/>
        <color theme="5"/>
        <rFont val="Century Gothic"/>
      </rPr>
      <t>we to go</t>
    </r>
    <r>
      <rPr>
        <sz val="10"/>
        <color theme="2" tint="-0.499984740745262"/>
        <rFont val="Century Gothic"/>
      </rPr>
      <t xml:space="preserve"> to bed in complete comfort instead of finding pools of water everywhere." (Bagshawe, 1939: 65)</t>
    </r>
  </si>
  <si>
    <r>
      <t xml:space="preserve">"The next job was to kill off a number of penguins to lay in for the winter meat-supply. This was work </t>
    </r>
    <r>
      <rPr>
        <sz val="10"/>
        <color theme="5"/>
        <rFont val="Century Gothic"/>
      </rPr>
      <t>I</t>
    </r>
    <r>
      <rPr>
        <sz val="10"/>
        <color theme="2" tint="-0.499984740745262"/>
        <rFont val="Century Gothic"/>
      </rPr>
      <t xml:space="preserve"> could never enjoy, but it had to be done by someone. It was particularly distasteful </t>
    </r>
    <r>
      <rPr>
        <sz val="10"/>
        <color theme="5"/>
        <rFont val="Century Gothic"/>
      </rPr>
      <t>to me</t>
    </r>
    <r>
      <rPr>
        <sz val="10"/>
        <color theme="2" tint="-0.499984740745262"/>
        <rFont val="Century Gothic"/>
      </rPr>
      <t xml:space="preserve">, for </t>
    </r>
    <r>
      <rPr>
        <sz val="10"/>
        <color theme="5"/>
        <rFont val="Century Gothic"/>
      </rPr>
      <t xml:space="preserve">I </t>
    </r>
    <r>
      <rPr>
        <sz val="10"/>
        <color theme="2" tint="-0.499984740745262"/>
        <rFont val="Century Gothic"/>
      </rPr>
      <t>had begun to study their lives seriously and had become fond of the amusing creatures." (Bagshawe, 1939: 66)</t>
    </r>
  </si>
  <si>
    <r>
      <t xml:space="preserve">"As </t>
    </r>
    <r>
      <rPr>
        <sz val="10"/>
        <color theme="5"/>
        <rFont val="Century Gothic"/>
      </rPr>
      <t xml:space="preserve">our </t>
    </r>
    <r>
      <rPr>
        <sz val="10"/>
        <color theme="2" tint="-0.499984740745262"/>
        <rFont val="Century Gothic"/>
      </rPr>
      <t xml:space="preserve">number was reduced to </t>
    </r>
    <r>
      <rPr>
        <sz val="10"/>
        <color theme="5"/>
        <rFont val="Century Gothic"/>
      </rPr>
      <t>two</t>
    </r>
    <r>
      <rPr>
        <sz val="10"/>
        <color theme="2" tint="-0.499984740745262"/>
        <rFont val="Century Gothic"/>
      </rPr>
      <t xml:space="preserve"> </t>
    </r>
    <r>
      <rPr>
        <sz val="10"/>
        <color theme="5"/>
        <rFont val="Century Gothic"/>
      </rPr>
      <t>we</t>
    </r>
    <r>
      <rPr>
        <sz val="10"/>
        <color theme="2" tint="-0.499984740745262"/>
        <rFont val="Century Gothic"/>
      </rPr>
      <t xml:space="preserve"> had to revise our system of work." (Bagshawe, 1939: 68)</t>
    </r>
  </si>
  <si>
    <r>
      <t xml:space="preserve">"Some entries </t>
    </r>
    <r>
      <rPr>
        <sz val="10"/>
        <color theme="5"/>
        <rFont val="Century Gothic"/>
      </rPr>
      <t>in my diary</t>
    </r>
    <r>
      <rPr>
        <sz val="10"/>
        <color theme="2" tint="-0.499984740745262"/>
        <rFont val="Century Gothic"/>
      </rPr>
      <t xml:space="preserve"> give a general impression of </t>
    </r>
    <r>
      <rPr>
        <sz val="10"/>
        <color theme="5"/>
        <rFont val="Century Gothic"/>
      </rPr>
      <t>our life</t>
    </r>
    <r>
      <rPr>
        <sz val="10"/>
        <color theme="2" tint="-0.499984740745262"/>
        <rFont val="Century Gothic"/>
      </rPr>
      <t xml:space="preserve"> during this period…" (Bagshawe, 1939: 69)</t>
    </r>
  </si>
  <si>
    <r>
      <t>"</t>
    </r>
    <r>
      <rPr>
        <sz val="10"/>
        <color theme="5"/>
        <rFont val="Century Gothic"/>
      </rPr>
      <t>I</t>
    </r>
    <r>
      <rPr>
        <sz val="10"/>
        <color theme="2" tint="-0.499984740745262"/>
        <rFont val="Century Gothic"/>
      </rPr>
      <t xml:space="preserve"> dislike carrying heavy cases at the best of times but when they are plastered with penguin and Elephant Seal guano it is a filthy job. However, the smell of this is far less objectionable than that of the mixture of whale blood and oil on board ship." (Bagshawe, 1939: 71)</t>
    </r>
  </si>
  <si>
    <r>
      <t>"</t>
    </r>
    <r>
      <rPr>
        <sz val="10"/>
        <color theme="5"/>
        <rFont val="Century Gothic"/>
      </rPr>
      <t>We</t>
    </r>
    <r>
      <rPr>
        <sz val="10"/>
        <color theme="2" tint="-0.499984740745262"/>
        <rFont val="Century Gothic"/>
      </rPr>
      <t xml:space="preserve"> passed the sail-needle through the canvas to each other, </t>
    </r>
    <r>
      <rPr>
        <sz val="10"/>
        <color theme="5"/>
        <rFont val="Century Gothic"/>
      </rPr>
      <t xml:space="preserve">Lester </t>
    </r>
    <r>
      <rPr>
        <sz val="10"/>
        <color theme="2" tint="-0.499984740745262"/>
        <rFont val="Century Gothic"/>
      </rPr>
      <t>sitting on the roof and I standing beneath it." (Bagshawe, 1939: 72)</t>
    </r>
  </si>
  <si>
    <r>
      <t xml:space="preserve">"After some weeks of laxity </t>
    </r>
    <r>
      <rPr>
        <sz val="10"/>
        <color theme="5"/>
        <rFont val="Century Gothic"/>
      </rPr>
      <t>we</t>
    </r>
    <r>
      <rPr>
        <sz val="10"/>
        <color theme="2" tint="-0.499984740745262"/>
        <rFont val="Century Gothic"/>
      </rPr>
      <t xml:space="preserve"> cleaned </t>
    </r>
    <r>
      <rPr>
        <sz val="10"/>
        <color theme="5"/>
        <rFont val="Century Gothic"/>
      </rPr>
      <t>our</t>
    </r>
    <r>
      <rPr>
        <sz val="10"/>
        <color theme="2" tint="-0.499984740745262"/>
        <rFont val="Century Gothic"/>
      </rPr>
      <t xml:space="preserve"> teeth in conventional style and vowed that hence forth it was to be a regular daily practice. </t>
    </r>
    <r>
      <rPr>
        <sz val="10"/>
        <color theme="5"/>
        <rFont val="Century Gothic"/>
      </rPr>
      <t>We</t>
    </r>
    <r>
      <rPr>
        <sz val="10"/>
        <color theme="2" tint="-0.499984740745262"/>
        <rFont val="Century Gothic"/>
      </rPr>
      <t xml:space="preserve"> kept our vow; and from that time teeth were cleaned regularly after breakfast. It was good to feel that at least one small part of our anatomy was clean, even though the remainder left much to be desired. </t>
    </r>
    <r>
      <rPr>
        <sz val="10"/>
        <color theme="5"/>
        <rFont val="Century Gothic"/>
      </rPr>
      <t xml:space="preserve">We </t>
    </r>
    <r>
      <rPr>
        <sz val="10"/>
        <color theme="2" tint="-0.499984740745262"/>
        <rFont val="Century Gothic"/>
      </rPr>
      <t xml:space="preserve">also brushed and combed our matted locks. </t>
    </r>
    <r>
      <rPr>
        <sz val="10"/>
        <color theme="5"/>
        <rFont val="Century Gothic"/>
      </rPr>
      <t xml:space="preserve">Lester </t>
    </r>
    <r>
      <rPr>
        <sz val="10"/>
        <color theme="2" tint="-0.499984740745262"/>
        <rFont val="Century Gothic"/>
      </rPr>
      <t>had by then developed elegant side fringes which fell over his ears." (Bagshawe, 1939: 74)</t>
    </r>
  </si>
  <si>
    <r>
      <t xml:space="preserve">"When </t>
    </r>
    <r>
      <rPr>
        <sz val="10"/>
        <color theme="5"/>
        <rFont val="Century Gothic"/>
      </rPr>
      <t xml:space="preserve">we </t>
    </r>
    <r>
      <rPr>
        <sz val="10"/>
        <color theme="2" tint="-0.499984740745262"/>
        <rFont val="Century Gothic"/>
      </rPr>
      <t xml:space="preserve">opened the inside there arose the most sickening corpse-like smell that could be imagined, not unlike that from the rotting inside of a whale. The only smell </t>
    </r>
    <r>
      <rPr>
        <sz val="10"/>
        <color theme="5"/>
        <rFont val="Century Gothic"/>
      </rPr>
      <t xml:space="preserve">I </t>
    </r>
    <r>
      <rPr>
        <sz val="10"/>
        <color theme="2" tint="-0.499984740745262"/>
        <rFont val="Century Gothic"/>
      </rPr>
      <t xml:space="preserve">have come across since which approximated to it was from a </t>
    </r>
    <r>
      <rPr>
        <sz val="10"/>
        <color theme="5"/>
        <rFont val="Century Gothic"/>
      </rPr>
      <t xml:space="preserve">doctor's hands </t>
    </r>
    <r>
      <rPr>
        <sz val="10"/>
        <color theme="2" tint="-0.499984740745262"/>
        <rFont val="Century Gothic"/>
      </rPr>
      <t xml:space="preserve">after he had just finished a post-mortem examination of a body which had been in a well for a few days. </t>
    </r>
    <r>
      <rPr>
        <sz val="10"/>
        <color theme="5"/>
        <rFont val="Century Gothic"/>
      </rPr>
      <t>We</t>
    </r>
    <r>
      <rPr>
        <sz val="10"/>
        <color theme="2" tint="-0.499984740745262"/>
        <rFont val="Century Gothic"/>
      </rPr>
      <t xml:space="preserve"> thought in our ignorance that the smell would disappear with cooking, so </t>
    </r>
    <r>
      <rPr>
        <sz val="10"/>
        <color theme="5"/>
        <rFont val="Century Gothic"/>
      </rPr>
      <t xml:space="preserve">we </t>
    </r>
    <r>
      <rPr>
        <sz val="10"/>
        <color theme="2" tint="-0.499984740745262"/>
        <rFont val="Century Gothic"/>
      </rPr>
      <t xml:space="preserve">had some of the meat for supper, but neither of </t>
    </r>
    <r>
      <rPr>
        <sz val="10"/>
        <color theme="5"/>
        <rFont val="Century Gothic"/>
      </rPr>
      <t>us</t>
    </r>
    <r>
      <rPr>
        <sz val="10"/>
        <color theme="2" tint="-0.499984740745262"/>
        <rFont val="Century Gothic"/>
      </rPr>
      <t xml:space="preserve"> could finish it. </t>
    </r>
    <r>
      <rPr>
        <sz val="10"/>
        <color theme="5"/>
        <rFont val="Century Gothic"/>
      </rPr>
      <t>Our hands and clothes</t>
    </r>
    <r>
      <rPr>
        <sz val="10"/>
        <color theme="2" tint="-0.499984740745262"/>
        <rFont val="Century Gothic"/>
      </rPr>
      <t xml:space="preserve"> were permeated with the dreadful smell. Moral: never leave a seal till tomorrow if you can cut it up today." (Bagshawe, 1939: 76)</t>
    </r>
  </si>
  <si>
    <r>
      <rPr>
        <sz val="10"/>
        <color theme="5"/>
        <rFont val="Century Gothic"/>
      </rPr>
      <t>"Lester</t>
    </r>
    <r>
      <rPr>
        <sz val="10"/>
        <color theme="2" tint="-0.499984740745262"/>
        <rFont val="Century Gothic"/>
      </rPr>
      <t xml:space="preserve"> walked over to the glacier after breakfast to see if any water was trickling off. </t>
    </r>
    <r>
      <rPr>
        <sz val="10"/>
        <color theme="5"/>
        <rFont val="Century Gothic"/>
      </rPr>
      <t>He</t>
    </r>
    <r>
      <rPr>
        <sz val="10"/>
        <color theme="2" tint="-0.499984740745262"/>
        <rFont val="Century Gothic"/>
      </rPr>
      <t xml:space="preserve"> called </t>
    </r>
    <r>
      <rPr>
        <sz val="10"/>
        <color theme="5"/>
        <rFont val="Century Gothic"/>
      </rPr>
      <t>me</t>
    </r>
    <r>
      <rPr>
        <sz val="10"/>
        <color theme="2" tint="-0.499984740745262"/>
        <rFont val="Century Gothic"/>
      </rPr>
      <t xml:space="preserve"> over and showed me the drowned body of poor little Peggy, one of our dogs, lying on the shore. She had been held prisoner near a rock by a piece of chain attached to her collar which had caught in a cleft. To lose her was like losing a </t>
    </r>
    <r>
      <rPr>
        <sz val="10"/>
        <color theme="5"/>
        <rFont val="Century Gothic"/>
      </rPr>
      <t>companion</t>
    </r>
    <r>
      <rPr>
        <sz val="10"/>
        <color theme="2" tint="-0.499984740745262"/>
        <rFont val="Century Gothic"/>
      </rPr>
      <t xml:space="preserve">. </t>
    </r>
    <r>
      <rPr>
        <sz val="10"/>
        <color theme="5"/>
        <rFont val="Century Gothic"/>
      </rPr>
      <t>We</t>
    </r>
    <r>
      <rPr>
        <sz val="10"/>
        <color theme="2" tint="-0.499984740745262"/>
        <rFont val="Century Gothic"/>
      </rPr>
      <t xml:space="preserve"> buried her that morning and built a stone cairn over her." (Bagshawe, 1939: 78)</t>
    </r>
  </si>
  <si>
    <r>
      <t xml:space="preserve">"In these little difficulties </t>
    </r>
    <r>
      <rPr>
        <sz val="10"/>
        <color theme="5"/>
        <rFont val="Century Gothic"/>
      </rPr>
      <t>Lester'</t>
    </r>
    <r>
      <rPr>
        <sz val="10"/>
        <color theme="2" tint="-0.499984740745262"/>
        <rFont val="Century Gothic"/>
      </rPr>
      <t xml:space="preserve">s nautical training always stood </t>
    </r>
    <r>
      <rPr>
        <sz val="10"/>
        <color theme="5"/>
        <rFont val="Century Gothic"/>
      </rPr>
      <t>us</t>
    </r>
    <r>
      <rPr>
        <sz val="10"/>
        <color theme="2" tint="-0.499984740745262"/>
        <rFont val="Century Gothic"/>
      </rPr>
      <t xml:space="preserve"> in good stead. In fact, next to using a palm and needle, </t>
    </r>
    <r>
      <rPr>
        <sz val="10"/>
        <color theme="5"/>
        <rFont val="Century Gothic"/>
      </rPr>
      <t xml:space="preserve">I </t>
    </r>
    <r>
      <rPr>
        <sz val="10"/>
        <color theme="2" tint="-0.499984740745262"/>
        <rFont val="Century Gothic"/>
      </rPr>
      <t xml:space="preserve">should think </t>
    </r>
    <r>
      <rPr>
        <sz val="10"/>
        <color theme="5"/>
        <rFont val="Century Gothic"/>
      </rPr>
      <t>he</t>
    </r>
    <r>
      <rPr>
        <sz val="10"/>
        <color theme="2" tint="-0.499984740745262"/>
        <rFont val="Century Gothic"/>
      </rPr>
      <t xml:space="preserve"> was most happy when involved in the intricacies of blocks and tackle. With such things </t>
    </r>
    <r>
      <rPr>
        <sz val="10"/>
        <color theme="5"/>
        <rFont val="Century Gothic"/>
      </rPr>
      <t xml:space="preserve">I </t>
    </r>
    <r>
      <rPr>
        <sz val="10"/>
        <color theme="2" tint="-0.499984740745262"/>
        <rFont val="Century Gothic"/>
      </rPr>
      <t>was rather helpless, but given adequate materials nothing daunted Lester." (Bagshawe, 1939: 82)</t>
    </r>
  </si>
  <si>
    <r>
      <t>"</t>
    </r>
    <r>
      <rPr>
        <sz val="10"/>
        <color theme="5"/>
        <rFont val="Century Gothic"/>
      </rPr>
      <t>I</t>
    </r>
    <r>
      <rPr>
        <sz val="10"/>
        <color theme="2" tint="-0.499984740745262"/>
        <rFont val="Century Gothic"/>
      </rPr>
      <t xml:space="preserve"> vowed that when </t>
    </r>
    <r>
      <rPr>
        <sz val="10"/>
        <color theme="5"/>
        <rFont val="Century Gothic"/>
      </rPr>
      <t>I</t>
    </r>
    <r>
      <rPr>
        <sz val="10"/>
        <color theme="2" tint="-0.499984740745262"/>
        <rFont val="Century Gothic"/>
      </rPr>
      <t xml:space="preserve"> returned home mince should never appear on my menu, and up to the time of writing this book it never has." (Bagshawe, 1939: 85)</t>
    </r>
  </si>
  <si>
    <r>
      <t xml:space="preserve">"The 18th was </t>
    </r>
    <r>
      <rPr>
        <sz val="10"/>
        <color theme="5"/>
        <rFont val="Century Gothic"/>
      </rPr>
      <t>my birthday</t>
    </r>
    <r>
      <rPr>
        <sz val="10"/>
        <color theme="2" tint="-0.499984740745262"/>
        <rFont val="Century Gothic"/>
      </rPr>
      <t xml:space="preserve">, my twentieth, and what a day to be remembered! Blowing a gale, rain falling nearly all the time, and a thaw. In honour of the occasion </t>
    </r>
    <r>
      <rPr>
        <sz val="10"/>
        <color theme="5"/>
        <rFont val="Century Gothic"/>
      </rPr>
      <t xml:space="preserve">I </t>
    </r>
    <r>
      <rPr>
        <sz val="10"/>
        <color theme="2" tint="-0.499984740745262"/>
        <rFont val="Century Gothic"/>
      </rPr>
      <t xml:space="preserve">produced a Christmas pudding, brought from </t>
    </r>
    <r>
      <rPr>
        <sz val="10"/>
        <color theme="5"/>
        <rFont val="Century Gothic"/>
      </rPr>
      <t>England</t>
    </r>
    <r>
      <rPr>
        <sz val="10"/>
        <color theme="2" tint="-0.499984740745262"/>
        <rFont val="Century Gothic"/>
      </rPr>
      <t>, which we ate piece by piece during the next few days, making each mouthful last as long as possible and smacking our lips at the delight of eating something really palatable." (Bagshawe, 1939: 86)</t>
    </r>
  </si>
  <si>
    <r>
      <t>"</t>
    </r>
    <r>
      <rPr>
        <sz val="10"/>
        <color theme="5"/>
        <rFont val="Century Gothic"/>
      </rPr>
      <t>Our shadows</t>
    </r>
    <r>
      <rPr>
        <sz val="10"/>
        <color theme="2" tint="-0.499984740745262"/>
        <rFont val="Century Gothic"/>
      </rPr>
      <t xml:space="preserve"> were so distinct that they might have been thrown by the sun and not by the moon. We thought less bitterly of the unkind days just left behind." (Bagshawe, 1939: 86)</t>
    </r>
  </si>
  <si>
    <r>
      <t xml:space="preserve">"With the exception of a few 6-inch nails given to us by the </t>
    </r>
    <r>
      <rPr>
        <sz val="10"/>
        <color theme="5"/>
        <rFont val="Century Gothic"/>
      </rPr>
      <t>whalers</t>
    </r>
    <r>
      <rPr>
        <sz val="10"/>
        <color theme="2" tint="-0.499984740745262"/>
        <rFont val="Century Gothic"/>
      </rPr>
      <t>, most of the hut and furnishings had been constructed from nails salved from packing-cases." (Bagshawe, 1939: 87)</t>
    </r>
  </si>
  <si>
    <r>
      <t xml:space="preserve">"The sweeter sledging- biscuits were not at all pleasant to eat with pemmican. It was fortunate that </t>
    </r>
    <r>
      <rPr>
        <sz val="10"/>
        <color theme="5"/>
        <rFont val="Century Gothic"/>
      </rPr>
      <t>we</t>
    </r>
    <r>
      <rPr>
        <sz val="10"/>
        <color theme="2" tint="-0.499984740745262"/>
        <rFont val="Century Gothic"/>
      </rPr>
      <t xml:space="preserve"> no longer had to </t>
    </r>
    <r>
      <rPr>
        <sz val="10"/>
        <color theme="5"/>
        <rFont val="Century Gothic"/>
      </rPr>
      <t>share between four</t>
    </r>
    <r>
      <rPr>
        <sz val="10"/>
        <color theme="2" tint="-0.499984740745262"/>
        <rFont val="Century Gothic"/>
      </rPr>
      <t>." (Bagshawe, 1939: 88)</t>
    </r>
  </si>
  <si>
    <r>
      <t xml:space="preserve">"After breakfast </t>
    </r>
    <r>
      <rPr>
        <sz val="10"/>
        <color theme="5"/>
        <rFont val="Century Gothic"/>
      </rPr>
      <t xml:space="preserve">we </t>
    </r>
    <r>
      <rPr>
        <sz val="10"/>
        <color theme="2" tint="-0.499984740745262"/>
        <rFont val="Century Gothic"/>
      </rPr>
      <t xml:space="preserve">had to see to the dogs, and </t>
    </r>
    <r>
      <rPr>
        <sz val="10"/>
        <color theme="5"/>
        <rFont val="Century Gothic"/>
      </rPr>
      <t>our hands</t>
    </r>
    <r>
      <rPr>
        <sz val="10"/>
        <color theme="2" tint="-0.499984740745262"/>
        <rFont val="Century Gothic"/>
      </rPr>
      <t xml:space="preserve"> were nearly frozen with the intense cold and drifting snow. </t>
    </r>
    <r>
      <rPr>
        <sz val="10"/>
        <color theme="5"/>
        <rFont val="Century Gothic"/>
      </rPr>
      <t xml:space="preserve">We </t>
    </r>
    <r>
      <rPr>
        <sz val="10"/>
        <color theme="2" tint="-0.499984740745262"/>
        <rFont val="Century Gothic"/>
      </rPr>
      <t xml:space="preserve">must have looked the picture of abject misery as </t>
    </r>
    <r>
      <rPr>
        <sz val="10"/>
        <color theme="5"/>
        <rFont val="Century Gothic"/>
      </rPr>
      <t>we</t>
    </r>
    <r>
      <rPr>
        <sz val="10"/>
        <color theme="2" tint="-0.499984740745262"/>
        <rFont val="Century Gothic"/>
      </rPr>
      <t xml:space="preserve"> tried to find some warm part of </t>
    </r>
    <r>
      <rPr>
        <sz val="10"/>
        <color theme="5"/>
        <rFont val="Century Gothic"/>
      </rPr>
      <t xml:space="preserve">our </t>
    </r>
    <r>
      <rPr>
        <sz val="10"/>
        <color theme="2" tint="-0.499984740745262"/>
        <rFont val="Century Gothic"/>
      </rPr>
      <t xml:space="preserve">person against which to ease our numbed fingers. As </t>
    </r>
    <r>
      <rPr>
        <sz val="10"/>
        <color theme="5"/>
        <rFont val="Century Gothic"/>
      </rPr>
      <t xml:space="preserve">our </t>
    </r>
    <r>
      <rPr>
        <sz val="10"/>
        <color theme="2" tint="-0.499984740745262"/>
        <rFont val="Century Gothic"/>
      </rPr>
      <t xml:space="preserve">thick clothes were wet and </t>
    </r>
    <r>
      <rPr>
        <sz val="10"/>
        <color theme="5"/>
        <rFont val="Century Gothic"/>
      </rPr>
      <t>we</t>
    </r>
    <r>
      <rPr>
        <sz val="10"/>
        <color theme="2" tint="-0.499984740745262"/>
        <rFont val="Century Gothic"/>
      </rPr>
      <t xml:space="preserve"> had not sufficient fire to dry them, we were temporarily reduced to wearing ordinary trousers and thin jerseys of ar we had been unable to discover amongst our diversity of stores a new and more adequate rigout of jersey and corduroy trousers although we knew they were packed somewhere. </t>
    </r>
    <r>
      <rPr>
        <sz val="10"/>
        <color theme="5"/>
        <rFont val="Century Gothic"/>
      </rPr>
      <t xml:space="preserve">Our own </t>
    </r>
    <r>
      <rPr>
        <sz val="10"/>
        <color theme="2" tint="-0.499984740745262"/>
        <rFont val="Century Gothic"/>
      </rPr>
      <t>were not only wet, but were covered in blubber and seal blood." (Bagshawe, 1939: 89)</t>
    </r>
  </si>
  <si>
    <r>
      <t xml:space="preserve">"n the few minutes during which </t>
    </r>
    <r>
      <rPr>
        <sz val="10"/>
        <color theme="5"/>
        <rFont val="Century Gothic"/>
      </rPr>
      <t xml:space="preserve">we </t>
    </r>
    <r>
      <rPr>
        <sz val="10"/>
        <color theme="2" tint="-0.499984740745262"/>
        <rFont val="Century Gothic"/>
      </rPr>
      <t xml:space="preserve">were feeding the dogs, one of </t>
    </r>
    <r>
      <rPr>
        <sz val="10"/>
        <color theme="5"/>
        <rFont val="Century Gothic"/>
      </rPr>
      <t xml:space="preserve">my fingers </t>
    </r>
    <r>
      <rPr>
        <sz val="10"/>
        <color theme="2" tint="-0.499984740745262"/>
        <rFont val="Century Gothic"/>
      </rPr>
      <t xml:space="preserve">received its first frost-bite. </t>
    </r>
    <r>
      <rPr>
        <sz val="10"/>
        <color theme="5"/>
        <rFont val="Century Gothic"/>
      </rPr>
      <t xml:space="preserve">I </t>
    </r>
    <r>
      <rPr>
        <sz val="10"/>
        <color theme="2" tint="-0.499984740745262"/>
        <rFont val="Century Gothic"/>
      </rPr>
      <t>did not notice anything wrong with it until</t>
    </r>
    <r>
      <rPr>
        <sz val="10"/>
        <color theme="5"/>
        <rFont val="Century Gothic"/>
      </rPr>
      <t xml:space="preserve"> I</t>
    </r>
    <r>
      <rPr>
        <sz val="10"/>
        <color theme="2" tint="-0.499984740745262"/>
        <rFont val="Century Gothic"/>
      </rPr>
      <t xml:space="preserve"> realized that it was the only finger that was not painful. " (Bagshawe, 1939: 89)</t>
    </r>
  </si>
  <si>
    <r>
      <t xml:space="preserve">"In spite of </t>
    </r>
    <r>
      <rPr>
        <sz val="10"/>
        <color theme="5"/>
        <rFont val="Century Gothic"/>
      </rPr>
      <t xml:space="preserve">our miseries we </t>
    </r>
    <r>
      <rPr>
        <sz val="10"/>
        <color theme="2" tint="-0.499984740745262"/>
        <rFont val="Century Gothic"/>
      </rPr>
      <t xml:space="preserve">usually found something to chaff each other about. One day </t>
    </r>
    <r>
      <rPr>
        <sz val="10"/>
        <color theme="5"/>
        <rFont val="Century Gothic"/>
      </rPr>
      <t xml:space="preserve">Lester </t>
    </r>
    <r>
      <rPr>
        <sz val="10"/>
        <color theme="2" tint="-0.499984740745262"/>
        <rFont val="Century Gothic"/>
      </rPr>
      <t xml:space="preserve">produced at supper a wonderful 'raisin-refiner', its purpose ostensibly being to sift out inedible rubbish from the raisins (…) </t>
    </r>
    <r>
      <rPr>
        <sz val="10"/>
        <color theme="5"/>
        <rFont val="Century Gothic"/>
      </rPr>
      <t>I</t>
    </r>
    <r>
      <rPr>
        <sz val="10"/>
        <color theme="2" tint="-0.499984740745262"/>
        <rFont val="Century Gothic"/>
      </rPr>
      <t xml:space="preserve"> roared with laughter at it, but </t>
    </r>
    <r>
      <rPr>
        <sz val="10"/>
        <color theme="5"/>
        <rFont val="Century Gothic"/>
      </rPr>
      <t xml:space="preserve">he </t>
    </r>
    <r>
      <rPr>
        <sz val="10"/>
        <color theme="2" tint="-0.499984740745262"/>
        <rFont val="Century Gothic"/>
      </rPr>
      <t>coldly remarked that people with inventive genius were always ridiculed." (Bagshawe, 1939: 90)</t>
    </r>
  </si>
  <si>
    <r>
      <t>"</t>
    </r>
    <r>
      <rPr>
        <sz val="10"/>
        <color theme="5"/>
        <rFont val="Century Gothic"/>
      </rPr>
      <t xml:space="preserve">I </t>
    </r>
    <r>
      <rPr>
        <sz val="10"/>
        <color theme="2" tint="-0.499984740745262"/>
        <rFont val="Century Gothic"/>
      </rPr>
      <t xml:space="preserve">recorded in </t>
    </r>
    <r>
      <rPr>
        <sz val="10"/>
        <color theme="5"/>
        <rFont val="Century Gothic"/>
      </rPr>
      <t>my</t>
    </r>
    <r>
      <rPr>
        <sz val="10"/>
        <color theme="2" tint="-0.499984740745262"/>
        <rFont val="Century Gothic"/>
      </rPr>
      <t xml:space="preserve"> diary for May I4th that: 'Each morning we shiver as we eat our breakfast. One of </t>
    </r>
    <r>
      <rPr>
        <sz val="10"/>
        <color theme="5"/>
        <rFont val="Century Gothic"/>
      </rPr>
      <t>us</t>
    </r>
    <r>
      <rPr>
        <sz val="10"/>
        <color theme="2" tint="-0.499984740745262"/>
        <rFont val="Century Gothic"/>
      </rPr>
      <t xml:space="preserve"> carefully lights the stove, then thrusts half-frozen hands into his pockets, and </t>
    </r>
    <r>
      <rPr>
        <sz val="10"/>
        <color theme="5"/>
        <rFont val="Century Gothic"/>
      </rPr>
      <t>we</t>
    </r>
    <r>
      <rPr>
        <sz val="10"/>
        <color theme="2" tint="-0.499984740745262"/>
        <rFont val="Century Gothic"/>
      </rPr>
      <t xml:space="preserve"> both wait for warmth. After an hour or so </t>
    </r>
    <r>
      <rPr>
        <sz val="10"/>
        <color theme="5"/>
        <rFont val="Century Gothic"/>
      </rPr>
      <t xml:space="preserve">we </t>
    </r>
    <r>
      <rPr>
        <sz val="10"/>
        <color theme="2" tint="-0.499984740745262"/>
        <rFont val="Century Gothic"/>
      </rPr>
      <t>begin to feel fairly comfortable." (Bagshawe, 1939: 93)</t>
    </r>
  </si>
  <si>
    <r>
      <t xml:space="preserve">"By good fortune </t>
    </r>
    <r>
      <rPr>
        <sz val="10"/>
        <color theme="5"/>
        <rFont val="Century Gothic"/>
      </rPr>
      <t>we</t>
    </r>
    <r>
      <rPr>
        <sz val="10"/>
        <color theme="2" tint="-0.499984740745262"/>
        <rFont val="Century Gothic"/>
      </rPr>
      <t xml:space="preserve"> discovered some new wool jumpers and trousers and also unearthed two airmen's suits which were very comfortable and warm. </t>
    </r>
    <r>
      <rPr>
        <sz val="10"/>
        <color theme="5"/>
        <rFont val="Century Gothic"/>
      </rPr>
      <t xml:space="preserve">We </t>
    </r>
    <r>
      <rPr>
        <sz val="10"/>
        <color theme="2" tint="-0.499984740745262"/>
        <rFont val="Century Gothic"/>
      </rPr>
      <t>slept in the woollen combinations worn during the day-time." (Bagshawe, 1939: 94)</t>
    </r>
  </si>
  <si>
    <r>
      <t>"</t>
    </r>
    <r>
      <rPr>
        <sz val="10"/>
        <color theme="5"/>
        <rFont val="Century Gothic"/>
      </rPr>
      <t>I</t>
    </r>
    <r>
      <rPr>
        <sz val="10"/>
        <color theme="2" tint="-0.499984740745262"/>
        <rFont val="Century Gothic"/>
      </rPr>
      <t xml:space="preserve"> waded through books as diverse as Darwin's Origin of Species to light novels, but it was such authors as Dickens and Thackeray whom </t>
    </r>
    <r>
      <rPr>
        <sz val="10"/>
        <color theme="5"/>
        <rFont val="Century Gothic"/>
      </rPr>
      <t>we</t>
    </r>
    <r>
      <rPr>
        <sz val="10"/>
        <color theme="2" tint="-0.499984740745262"/>
        <rFont val="Century Gothic"/>
      </rPr>
      <t xml:space="preserve"> most enjoyed and who could carry </t>
    </r>
    <r>
      <rPr>
        <sz val="10"/>
        <color theme="5"/>
        <rFont val="Century Gothic"/>
      </rPr>
      <t>us</t>
    </r>
    <r>
      <rPr>
        <sz val="10"/>
        <color theme="2" tint="-0.499984740745262"/>
        <rFont val="Century Gothic"/>
      </rPr>
      <t xml:space="preserve">, when </t>
    </r>
    <r>
      <rPr>
        <sz val="10"/>
        <color theme="5"/>
        <rFont val="Century Gothic"/>
      </rPr>
      <t>we</t>
    </r>
    <r>
      <rPr>
        <sz val="10"/>
        <color theme="2" tint="-0.499984740745262"/>
        <rFont val="Century Gothic"/>
      </rPr>
      <t xml:space="preserve"> were feeling depressed, </t>
    </r>
    <r>
      <rPr>
        <sz val="10"/>
        <color theme="5"/>
        <rFont val="Century Gothic"/>
      </rPr>
      <t>back to England</t>
    </r>
    <r>
      <rPr>
        <sz val="10"/>
        <color theme="2" tint="-0.499984740745262"/>
        <rFont val="Century Gothic"/>
      </rPr>
      <t xml:space="preserve">, good food, and warmth. Many a time </t>
    </r>
    <r>
      <rPr>
        <sz val="10"/>
        <color theme="5"/>
        <rFont val="Century Gothic"/>
      </rPr>
      <t xml:space="preserve">we </t>
    </r>
    <r>
      <rPr>
        <sz val="10"/>
        <color theme="2" tint="-0.499984740745262"/>
        <rFont val="Century Gothic"/>
      </rPr>
      <t>had all the joys of participation in some of the meals described by Dickens." (Bagshawe, 1939: 99)</t>
    </r>
  </si>
  <si>
    <r>
      <t xml:space="preserve">"Up to this time </t>
    </r>
    <r>
      <rPr>
        <sz val="10"/>
        <color theme="5"/>
        <rFont val="Century Gothic"/>
      </rPr>
      <t>we</t>
    </r>
    <r>
      <rPr>
        <sz val="10"/>
        <color theme="2" tint="-0.499984740745262"/>
        <rFont val="Century Gothic"/>
      </rPr>
      <t xml:space="preserve"> had been extremely lucky as far as accidents or illness were concerned, but unfortunately </t>
    </r>
    <r>
      <rPr>
        <sz val="10"/>
        <color theme="5"/>
        <rFont val="Century Gothic"/>
      </rPr>
      <t xml:space="preserve">Lester </t>
    </r>
    <r>
      <rPr>
        <sz val="10"/>
        <color theme="2" tint="-0.499984740745262"/>
        <rFont val="Century Gothic"/>
      </rPr>
      <t>scratched his eyeball with a fragment of stone. As it became painful</t>
    </r>
    <r>
      <rPr>
        <sz val="10"/>
        <color theme="5"/>
        <rFont val="Century Gothic"/>
      </rPr>
      <t xml:space="preserve"> I</t>
    </r>
    <r>
      <rPr>
        <sz val="10"/>
        <color theme="2" tint="-0.499984740745262"/>
        <rFont val="Century Gothic"/>
      </rPr>
      <t xml:space="preserve"> examined it carefully through a magnifying glass, by the light of an electric torch, and bathedit. With a piece of cardboard and some lint an eyeshade was produced. The eye took some little time to get thoroughly well. This was the only real trouble </t>
    </r>
    <r>
      <rPr>
        <sz val="10"/>
        <color theme="5"/>
        <rFont val="Century Gothic"/>
      </rPr>
      <t xml:space="preserve">we </t>
    </r>
    <r>
      <rPr>
        <sz val="10"/>
        <color theme="2" tint="-0.499984740745262"/>
        <rFont val="Century Gothic"/>
      </rPr>
      <t>had of the kind, but it worried me. On some days I could see no improvement, but I had to hide this from Lester, so that he should not be distressed. We should have been powerless if anything had gone seriously wrong." (Bagshawe, 1939: 99)</t>
    </r>
  </si>
  <si>
    <r>
      <t xml:space="preserve">"I feel sick at the thought of the amount of sweetened Nestle's milk which </t>
    </r>
    <r>
      <rPr>
        <sz val="10"/>
        <color theme="5"/>
        <rFont val="Century Gothic"/>
      </rPr>
      <t>we</t>
    </r>
    <r>
      <rPr>
        <sz val="10"/>
        <color theme="2" tint="-0.499984740745262"/>
        <rFont val="Century Gothic"/>
      </rPr>
      <t xml:space="preserve"> used to stir into a cup of tea. </t>
    </r>
    <r>
      <rPr>
        <sz val="10"/>
        <color theme="5"/>
        <rFont val="Century Gothic"/>
      </rPr>
      <t>Our</t>
    </r>
    <r>
      <rPr>
        <sz val="10"/>
        <color theme="2" tint="-0.499984740745262"/>
        <rFont val="Century Gothic"/>
      </rPr>
      <t xml:space="preserve"> constitutions could be easily disturbed by the smallest deviation from a simple diet. One day </t>
    </r>
    <r>
      <rPr>
        <sz val="10"/>
        <color theme="5"/>
        <rFont val="Century Gothic"/>
      </rPr>
      <t>w</t>
    </r>
    <r>
      <rPr>
        <sz val="10"/>
        <color theme="2" tint="-0.499984740745262"/>
        <rFont val="Century Gothic"/>
      </rPr>
      <t>e had a 'blow-out', with a menu of..." (Bagshawe, 1939: 100)</t>
    </r>
  </si>
  <si>
    <r>
      <t xml:space="preserve">"A contrast; on 6 July </t>
    </r>
    <r>
      <rPr>
        <sz val="10"/>
        <color theme="5"/>
        <rFont val="Century Gothic"/>
      </rPr>
      <t>I</t>
    </r>
    <r>
      <rPr>
        <sz val="10"/>
        <color theme="2" tint="-0.499984740745262"/>
        <rFont val="Century Gothic"/>
      </rPr>
      <t xml:space="preserve"> recorded that:</t>
    </r>
    <r>
      <rPr>
        <sz val="10"/>
        <color theme="5"/>
        <rFont val="Century Gothic"/>
      </rPr>
      <t xml:space="preserve"> I </t>
    </r>
    <r>
      <rPr>
        <sz val="10"/>
        <color theme="2" tint="-0.499984740745262"/>
        <rFont val="Century Gothic"/>
      </rPr>
      <t xml:space="preserve">experienced a new sensation early this morning. Drops of water fell into </t>
    </r>
    <r>
      <rPr>
        <sz val="10"/>
        <color theme="5"/>
        <rFont val="Century Gothic"/>
      </rPr>
      <t xml:space="preserve">my eye </t>
    </r>
    <r>
      <rPr>
        <sz val="10"/>
        <color theme="2" tint="-0.499984740745262"/>
        <rFont val="Century Gothic"/>
      </rPr>
      <t>as I lay in my sleeping-bag. They were produced by the melting of the hoar-frost on the bedroom ceiling, but when</t>
    </r>
    <r>
      <rPr>
        <sz val="10"/>
        <color theme="5"/>
        <rFont val="Century Gothic"/>
      </rPr>
      <t xml:space="preserve"> I</t>
    </r>
    <r>
      <rPr>
        <sz val="10"/>
        <color theme="2" tint="-0.499984740745262"/>
        <rFont val="Century Gothic"/>
      </rPr>
      <t xml:space="preserve"> was fully awake I could ward them off as they formed by gently urging them farther along the beams." (Bagshawe, 1939: 101)</t>
    </r>
  </si>
  <si>
    <r>
      <t xml:space="preserve">"Great things happened on the 8th and 9th. On the former day </t>
    </r>
    <r>
      <rPr>
        <sz val="10"/>
        <color theme="5"/>
        <rFont val="Century Gothic"/>
      </rPr>
      <t>I had a</t>
    </r>
    <r>
      <rPr>
        <sz val="10"/>
        <color theme="2" tint="-0.499984740745262"/>
        <rFont val="Century Gothic"/>
      </rPr>
      <t xml:space="preserve"> bath, the first since </t>
    </r>
    <r>
      <rPr>
        <sz val="10"/>
        <color theme="5"/>
        <rFont val="Century Gothic"/>
      </rPr>
      <t xml:space="preserve">I </t>
    </r>
    <r>
      <rPr>
        <sz val="10"/>
        <color theme="2" tint="-0.499984740745262"/>
        <rFont val="Century Gothic"/>
      </rPr>
      <t xml:space="preserve">left the ship. The bath itself consisted of one of the outer vessels of the aluminium cooker. By much coaxing of the fire I raised a comfortable heat inside the hut. On the 9th </t>
    </r>
    <r>
      <rPr>
        <sz val="10"/>
        <color theme="5"/>
        <rFont val="Century Gothic"/>
      </rPr>
      <t>Lester</t>
    </r>
    <r>
      <rPr>
        <sz val="10"/>
        <color theme="2" tint="-0.499984740745262"/>
        <rFont val="Century Gothic"/>
      </rPr>
      <t xml:space="preserve"> had his. It was a change to look (and feel) fairly clean." (Bagshawe, 1939: 102)</t>
    </r>
  </si>
  <si>
    <r>
      <t>"</t>
    </r>
    <r>
      <rPr>
        <sz val="10"/>
        <color theme="5"/>
        <rFont val="Century Gothic"/>
      </rPr>
      <t>We</t>
    </r>
    <r>
      <rPr>
        <sz val="10"/>
        <color theme="2" tint="-0.499984740745262"/>
        <rFont val="Century Gothic"/>
      </rPr>
      <t xml:space="preserve"> also started to lead a more </t>
    </r>
    <r>
      <rPr>
        <sz val="10"/>
        <color theme="5"/>
        <rFont val="Century Gothic"/>
      </rPr>
      <t>civilizad life</t>
    </r>
    <r>
      <rPr>
        <sz val="10"/>
        <color theme="2" tint="-0.499984740745262"/>
        <rFont val="Century Gothic"/>
      </rPr>
      <t xml:space="preserve">. We used a linen table cloth of sorts for meals, and some flannel material, intended for the repair of trousers, served for a cover between meals. </t>
    </r>
    <r>
      <rPr>
        <sz val="10"/>
        <color theme="5"/>
        <rFont val="Century Gothic"/>
      </rPr>
      <t xml:space="preserve">Our </t>
    </r>
    <r>
      <rPr>
        <sz val="10"/>
        <color theme="2" tint="-0.499984740745262"/>
        <rFont val="Century Gothic"/>
      </rPr>
      <t>daily routine was : between 7 and 8 a.m. the cook rose, lit (or tried to light) the fire, took the meteorological observations1 and, if the fire had decided to burn, we had breakfast sometime after 8 a.m." (Bagshawe, 1939: 103)</t>
    </r>
  </si>
  <si>
    <r>
      <t xml:space="preserve">"On Saturdays </t>
    </r>
    <r>
      <rPr>
        <sz val="10"/>
        <color theme="5"/>
        <rFont val="Century Gothic"/>
      </rPr>
      <t>we</t>
    </r>
    <r>
      <rPr>
        <sz val="10"/>
        <color theme="2" tint="-0.499984740745262"/>
        <rFont val="Century Gothic"/>
      </rPr>
      <t xml:space="preserve"> had our usual house-cleaning." (Bagshawe, 1939: 104)</t>
    </r>
  </si>
  <si>
    <r>
      <t>"</t>
    </r>
    <r>
      <rPr>
        <sz val="10"/>
        <color theme="5"/>
        <rFont val="Century Gothic"/>
      </rPr>
      <t>Our</t>
    </r>
    <r>
      <rPr>
        <sz val="10"/>
        <color theme="2" tint="-0.499984740745262"/>
        <rFont val="Century Gothic"/>
      </rPr>
      <t xml:space="preserve"> feet were cold at first, but walking soon mended that. On such days as these </t>
    </r>
    <r>
      <rPr>
        <sz val="10"/>
        <color theme="5"/>
        <rFont val="Century Gothic"/>
      </rPr>
      <t xml:space="preserve">our </t>
    </r>
    <r>
      <rPr>
        <sz val="10"/>
        <color theme="2" tint="-0.499984740745262"/>
        <rFont val="Century Gothic"/>
      </rPr>
      <t>moustaches were beaded with ice where our warm breath condensed and froze on the hairs." (Bagshawe, 1939: 107)</t>
    </r>
  </si>
  <si>
    <r>
      <rPr>
        <sz val="10"/>
        <color theme="5"/>
        <rFont val="Century Gothic"/>
      </rPr>
      <t xml:space="preserve">"Lester </t>
    </r>
    <r>
      <rPr>
        <sz val="10"/>
        <color theme="2" tint="-0.499984740745262"/>
        <rFont val="Century Gothic"/>
      </rPr>
      <t xml:space="preserve">was particularly keen on this sort of thing and was always planning culinary surprises, in spite of a limited pantry. </t>
    </r>
    <r>
      <rPr>
        <sz val="10"/>
        <color theme="5"/>
        <rFont val="Century Gothic"/>
      </rPr>
      <t>We</t>
    </r>
    <r>
      <rPr>
        <sz val="10"/>
        <color theme="2" tint="-0.499984740745262"/>
        <rFont val="Century Gothic"/>
      </rPr>
      <t xml:space="preserve"> had one grievous disappointment." (Bagshawe, 1939: 108)</t>
    </r>
  </si>
  <si>
    <r>
      <t xml:space="preserve">" If </t>
    </r>
    <r>
      <rPr>
        <sz val="10"/>
        <color theme="5"/>
        <rFont val="Century Gothic"/>
      </rPr>
      <t>we</t>
    </r>
    <r>
      <rPr>
        <sz val="10"/>
        <color theme="2" tint="-0.499984740745262"/>
        <rFont val="Century Gothic"/>
      </rPr>
      <t xml:space="preserve"> were fortunate enough to find more than sufficient for immediate requirements, </t>
    </r>
    <r>
      <rPr>
        <sz val="10"/>
        <color theme="5"/>
        <rFont val="Century Gothic"/>
      </rPr>
      <t>we</t>
    </r>
    <r>
      <rPr>
        <sz val="10"/>
        <color theme="2" tint="-0.499984740745262"/>
        <rFont val="Century Gothic"/>
      </rPr>
      <t xml:space="preserve"> were dishonest enough to try and hide the surplus in a corner out of sight of the searching eye of the </t>
    </r>
    <r>
      <rPr>
        <sz val="10"/>
        <color theme="5"/>
        <rFont val="Century Gothic"/>
      </rPr>
      <t>other</t>
    </r>
    <r>
      <rPr>
        <sz val="10"/>
        <color theme="2" tint="-0.499984740745262"/>
        <rFont val="Century Gothic"/>
      </rPr>
      <t>." (Bagshawe, 1939: 109)</t>
    </r>
  </si>
  <si>
    <r>
      <t>"</t>
    </r>
    <r>
      <rPr>
        <sz val="10"/>
        <color theme="5"/>
        <rFont val="Century Gothic"/>
      </rPr>
      <t>We</t>
    </r>
    <r>
      <rPr>
        <sz val="10"/>
        <color theme="2" tint="-0.499984740745262"/>
        <rFont val="Century Gothic"/>
      </rPr>
      <t xml:space="preserve"> did not enjoy this luxury very often for we could not afford to be extravagant with kerosene. Felt boots were discarded and </t>
    </r>
    <r>
      <rPr>
        <sz val="10"/>
        <color theme="5"/>
        <rFont val="Century Gothic"/>
      </rPr>
      <t>Lester</t>
    </r>
    <r>
      <rPr>
        <sz val="10"/>
        <color theme="2" tint="-0.499984740745262"/>
        <rFont val="Century Gothic"/>
      </rPr>
      <t xml:space="preserve"> used a pair of furlined boots with rubber soles, whilst </t>
    </r>
    <r>
      <rPr>
        <sz val="10"/>
        <color theme="5"/>
        <rFont val="Century Gothic"/>
      </rPr>
      <t>I</t>
    </r>
    <r>
      <rPr>
        <sz val="10"/>
        <color theme="2" tint="-0.499984740745262"/>
        <rFont val="Century Gothic"/>
      </rPr>
      <t xml:space="preserve"> wore finnesko and puttees." (Bagshawe, 1939: 111)</t>
    </r>
  </si>
  <si>
    <r>
      <t xml:space="preserve">"After tea, </t>
    </r>
    <r>
      <rPr>
        <sz val="10"/>
        <color theme="5"/>
        <rFont val="Century Gothic"/>
      </rPr>
      <t>I</t>
    </r>
    <r>
      <rPr>
        <sz val="10"/>
        <color theme="2" tint="-0.499984740745262"/>
        <rFont val="Century Gothic"/>
      </rPr>
      <t xml:space="preserve"> mended my dog-skin mittens; </t>
    </r>
    <r>
      <rPr>
        <sz val="10"/>
        <color theme="5"/>
        <rFont val="Century Gothic"/>
      </rPr>
      <t>I</t>
    </r>
    <r>
      <rPr>
        <sz val="10"/>
        <color theme="2" tint="-0.499984740745262"/>
        <rFont val="Century Gothic"/>
      </rPr>
      <t xml:space="preserve"> also darned my socks, through which my feet were beginning to appear, and plucked up enough courage to repair my shirt. It must have been a few months since first I put the latter on; then it was a white flannel tennis shirt, but it was a dark khaki wreck that </t>
    </r>
    <r>
      <rPr>
        <sz val="10"/>
        <color theme="5"/>
        <rFont val="Century Gothic"/>
      </rPr>
      <t>I</t>
    </r>
    <r>
      <rPr>
        <sz val="10"/>
        <color theme="2" tint="-0.499984740745262"/>
        <rFont val="Century Gothic"/>
      </rPr>
      <t xml:space="preserve"> took off. The right sleeve provoked a sigh whenever </t>
    </r>
    <r>
      <rPr>
        <sz val="10"/>
        <color theme="5"/>
        <rFont val="Century Gothic"/>
      </rPr>
      <t>I</t>
    </r>
    <r>
      <rPr>
        <sz val="10"/>
        <color theme="2" tint="-0.499984740745262"/>
        <rFont val="Century Gothic"/>
      </rPr>
      <t xml:space="preserve"> looked at it. To say that it was tornis an extreme understatement; it must have been held together by dirt. The shirt was almost beyond repair, and would soon have to be discarded for a new one. Under </t>
    </r>
    <r>
      <rPr>
        <sz val="10"/>
        <color theme="5"/>
        <rFont val="Century Gothic"/>
      </rPr>
      <t xml:space="preserve">our </t>
    </r>
    <r>
      <rPr>
        <sz val="10"/>
        <color theme="2" tint="-0.499984740745262"/>
        <rFont val="Century Gothic"/>
      </rPr>
      <t xml:space="preserve">flying-suits </t>
    </r>
    <r>
      <rPr>
        <sz val="10"/>
        <color theme="5"/>
        <rFont val="Century Gothic"/>
      </rPr>
      <t>we</t>
    </r>
    <r>
      <rPr>
        <sz val="10"/>
        <color theme="2" tint="-0.499984740745262"/>
        <rFont val="Century Gothic"/>
      </rPr>
      <t xml:space="preserve"> wore, as well as a shirt, combinations and vest, but </t>
    </r>
    <r>
      <rPr>
        <sz val="10"/>
        <color theme="5"/>
        <rFont val="Century Gothic"/>
      </rPr>
      <t>we n</t>
    </r>
    <r>
      <rPr>
        <sz val="10"/>
        <color theme="2" tint="-0.499984740745262"/>
        <rFont val="Century Gothic"/>
      </rPr>
      <t xml:space="preserve">ever bothered much about our underclothes unless </t>
    </r>
    <r>
      <rPr>
        <sz val="10"/>
        <color theme="5"/>
        <rFont val="Century Gothic"/>
      </rPr>
      <t xml:space="preserve">they </t>
    </r>
    <r>
      <rPr>
        <sz val="10"/>
        <color theme="2" tint="-0.499984740745262"/>
        <rFont val="Century Gothic"/>
      </rPr>
      <t xml:space="preserve">fell to pieces. </t>
    </r>
    <r>
      <rPr>
        <sz val="10"/>
        <color theme="5"/>
        <rFont val="Century Gothic"/>
      </rPr>
      <t>We</t>
    </r>
    <r>
      <rPr>
        <sz val="10"/>
        <color theme="2" tint="-0.499984740745262"/>
        <rFont val="Century Gothic"/>
      </rPr>
      <t xml:space="preserve"> slept in the man drarely took the moff. </t>
    </r>
    <r>
      <rPr>
        <sz val="10"/>
        <color theme="5"/>
        <rFont val="Century Gothic"/>
      </rPr>
      <t xml:space="preserve">Lester </t>
    </r>
    <r>
      <rPr>
        <sz val="10"/>
        <color theme="2" tint="-0.499984740745262"/>
        <rFont val="Century Gothic"/>
      </rPr>
      <t xml:space="preserve">changed his for a fresh set when he had his bath some weeks ago, but </t>
    </r>
    <r>
      <rPr>
        <sz val="10"/>
        <color theme="5"/>
        <rFont val="Century Gothic"/>
      </rPr>
      <t>I</t>
    </r>
    <r>
      <rPr>
        <sz val="10"/>
        <color theme="2" tint="-0.499984740745262"/>
        <rFont val="Century Gothic"/>
      </rPr>
      <t xml:space="preserve"> had not the pluck to change anything except my vest which was absolutely done in. New clothes looked so cold! My last change took place in the late summer when we were coal-heaving." (Bagshawe, 1939: 113)</t>
    </r>
  </si>
  <si>
    <r>
      <t xml:space="preserve">"There was sadness for </t>
    </r>
    <r>
      <rPr>
        <sz val="10"/>
        <color theme="5"/>
        <rFont val="Century Gothic"/>
      </rPr>
      <t>us</t>
    </r>
    <r>
      <rPr>
        <sz val="10"/>
        <color theme="2" tint="-0.499984740745262"/>
        <rFont val="Century Gothic"/>
      </rPr>
      <t xml:space="preserve"> on the 16th. When </t>
    </r>
    <r>
      <rPr>
        <sz val="10"/>
        <color theme="5"/>
        <rFont val="Century Gothic"/>
      </rPr>
      <t>I</t>
    </r>
    <r>
      <rPr>
        <sz val="10"/>
        <color theme="2" tint="-0.499984740745262"/>
        <rFont val="Century Gothic"/>
      </rPr>
      <t xml:space="preserve"> went to the screen before breakfast </t>
    </r>
    <r>
      <rPr>
        <sz val="10"/>
        <color theme="5"/>
        <rFont val="Century Gothic"/>
      </rPr>
      <t>I</t>
    </r>
    <r>
      <rPr>
        <sz val="10"/>
        <color theme="2" tint="-0.499984740745262"/>
        <rFont val="Century Gothic"/>
      </rPr>
      <t xml:space="preserve"> found poor old Swift, one of </t>
    </r>
    <r>
      <rPr>
        <sz val="10"/>
        <color theme="5"/>
        <rFont val="Century Gothic"/>
      </rPr>
      <t xml:space="preserve">our </t>
    </r>
    <r>
      <rPr>
        <sz val="10"/>
        <color theme="2" tint="-0.499984740745262"/>
        <rFont val="Century Gothic"/>
      </rPr>
      <t xml:space="preserve">dogs, streched out dead on the snow. This tragedy brought the </t>
    </r>
    <r>
      <rPr>
        <sz val="10"/>
        <color theme="5"/>
        <rFont val="Century Gothic"/>
      </rPr>
      <t>thought of death very close to us.</t>
    </r>
    <r>
      <rPr>
        <sz val="10"/>
        <color theme="2" tint="-0.499984740745262"/>
        <rFont val="Century Gothic"/>
      </rPr>
      <t xml:space="preserve"> </t>
    </r>
    <r>
      <rPr>
        <sz val="10"/>
        <color theme="5"/>
        <rFont val="Century Gothic"/>
      </rPr>
      <t>We did not speak about it</t>
    </r>
    <r>
      <rPr>
        <sz val="10"/>
        <color theme="2" tint="-0.499984740745262"/>
        <rFont val="Century Gothic"/>
      </rPr>
      <t xml:space="preserve">, but the realization of how much </t>
    </r>
    <r>
      <rPr>
        <sz val="10"/>
        <color theme="5"/>
        <rFont val="Century Gothic"/>
      </rPr>
      <t xml:space="preserve">we </t>
    </r>
    <r>
      <rPr>
        <sz val="10"/>
        <color theme="2" tint="-0.499984740745262"/>
        <rFont val="Century Gothic"/>
      </rPr>
      <t xml:space="preserve">depended upon </t>
    </r>
    <r>
      <rPr>
        <sz val="10"/>
        <color theme="5"/>
        <rFont val="Century Gothic"/>
      </rPr>
      <t xml:space="preserve">each other </t>
    </r>
    <r>
      <rPr>
        <sz val="10"/>
        <color theme="2" tint="-0.499984740745262"/>
        <rFont val="Century Gothic"/>
      </rPr>
      <t xml:space="preserve">was foremost in our minds. It would have been terrible for the </t>
    </r>
    <r>
      <rPr>
        <sz val="10"/>
        <color theme="5"/>
        <rFont val="Century Gothic"/>
      </rPr>
      <t xml:space="preserve">other </t>
    </r>
    <r>
      <rPr>
        <sz val="10"/>
        <color theme="2" tint="-0.499984740745262"/>
        <rFont val="Century Gothic"/>
      </rPr>
      <t xml:space="preserve">if one of us had died. The thought of being left in the </t>
    </r>
    <r>
      <rPr>
        <sz val="10"/>
        <color theme="5"/>
        <rFont val="Century Gothic"/>
      </rPr>
      <t xml:space="preserve">Antarctic </t>
    </r>
    <r>
      <rPr>
        <sz val="10"/>
        <color theme="2" tint="-0.499984740745262"/>
        <rFont val="Century Gothic"/>
      </rPr>
      <t xml:space="preserve">alone, wondering whether rescuers would ever come was a nightmare on which </t>
    </r>
    <r>
      <rPr>
        <sz val="10"/>
        <color theme="5"/>
        <rFont val="Century Gothic"/>
      </rPr>
      <t xml:space="preserve">we </t>
    </r>
    <r>
      <rPr>
        <sz val="10"/>
        <color theme="2" tint="-0.499984740745262"/>
        <rFont val="Century Gothic"/>
      </rPr>
      <t>dared not dwell. If the choice had come,</t>
    </r>
    <r>
      <rPr>
        <sz val="10"/>
        <color theme="5"/>
        <rFont val="Century Gothic"/>
      </rPr>
      <t xml:space="preserve"> I</t>
    </r>
    <r>
      <rPr>
        <sz val="10"/>
        <color theme="2" tint="-0.499984740745262"/>
        <rFont val="Century Gothic"/>
      </rPr>
      <t xml:space="preserve"> would unhesitatingly have chosen the lot of the one doomed to die; </t>
    </r>
    <r>
      <rPr>
        <sz val="10"/>
        <color theme="5"/>
        <rFont val="Century Gothic"/>
      </rPr>
      <t xml:space="preserve">I </t>
    </r>
    <r>
      <rPr>
        <sz val="10"/>
        <color theme="2" tint="-0.499984740745262"/>
        <rFont val="Century Gothic"/>
      </rPr>
      <t>could not have faced the ghastly loneliness of being left behind." (Bagshawe, 1939: 114)</t>
    </r>
  </si>
  <si>
    <r>
      <t xml:space="preserve">"It was not uncommon, after much fumbling, to take a photograph and then discover that </t>
    </r>
    <r>
      <rPr>
        <sz val="10"/>
        <color theme="5"/>
        <rFont val="Century Gothic"/>
      </rPr>
      <t>we</t>
    </r>
    <r>
      <rPr>
        <sz val="10"/>
        <color theme="2" tint="-0.499984740745262"/>
        <rFont val="Century Gothic"/>
      </rPr>
      <t xml:space="preserve"> had forgotten to wind on the film from the last exposure; </t>
    </r>
    <r>
      <rPr>
        <sz val="10"/>
        <color theme="5"/>
        <rFont val="Century Gothic"/>
      </rPr>
      <t>our language</t>
    </r>
    <r>
      <rPr>
        <sz val="10"/>
        <color theme="2" tint="-0.499984740745262"/>
        <rFont val="Century Gothic"/>
      </rPr>
      <t xml:space="preserve"> on such occasions was vivid and descriptive." (Bagshawe, 1939: 115)</t>
    </r>
  </si>
  <si>
    <r>
      <t xml:space="preserve">"Life inside the hut was decidedly tedious in bad weather and even out-of-doors </t>
    </r>
    <r>
      <rPr>
        <sz val="10"/>
        <color theme="5"/>
        <rFont val="Century Gothic"/>
      </rPr>
      <t>we</t>
    </r>
    <r>
      <rPr>
        <sz val="10"/>
        <color theme="2" tint="-0.499984740745262"/>
        <rFont val="Century Gothic"/>
      </rPr>
      <t xml:space="preserve"> had very limited space in which to take exercise. On three sides of </t>
    </r>
    <r>
      <rPr>
        <sz val="10"/>
        <color theme="5"/>
        <rFont val="Century Gothic"/>
      </rPr>
      <t>Water-Boat Point</t>
    </r>
    <r>
      <rPr>
        <sz val="10"/>
        <color theme="2" tint="-0.499984740745262"/>
        <rFont val="Century Gothic"/>
      </rPr>
      <t xml:space="preserve"> lay the sea, on the fourth a crevassed glacier. </t>
    </r>
    <r>
      <rPr>
        <sz val="10"/>
        <color theme="5"/>
        <rFont val="Century Gothic"/>
      </rPr>
      <t>Our kingdom was an uninhabited continent</t>
    </r>
    <r>
      <rPr>
        <sz val="10"/>
        <color theme="2" tint="-0.499984740745262"/>
        <rFont val="Century Gothic"/>
      </rPr>
      <t>, yet with all its five and a half million square miles we could walk only a few hundred yards !" (Bagshawe, 1939: 115)</t>
    </r>
  </si>
  <si>
    <r>
      <rPr>
        <sz val="10"/>
        <color theme="5"/>
        <rFont val="Century Gothic"/>
      </rPr>
      <t>"I</t>
    </r>
    <r>
      <rPr>
        <sz val="10"/>
        <color theme="2" tint="-0.499984740745262"/>
        <rFont val="Century Gothic"/>
      </rPr>
      <t xml:space="preserve"> was awakened by a dull thud and a splashing on my face. In a moment</t>
    </r>
    <r>
      <rPr>
        <sz val="10"/>
        <color theme="5"/>
        <rFont val="Century Gothic"/>
      </rPr>
      <t xml:space="preserve"> I</t>
    </r>
    <r>
      <rPr>
        <sz val="10"/>
        <color theme="2" tint="-0.499984740745262"/>
        <rFont val="Century Gothic"/>
      </rPr>
      <t xml:space="preserve"> realized what had happened but for a few seconds felt petrified. </t>
    </r>
    <r>
      <rPr>
        <sz val="10"/>
        <color theme="5"/>
        <rFont val="Century Gothic"/>
      </rPr>
      <t>I</t>
    </r>
    <r>
      <rPr>
        <sz val="10"/>
        <color theme="2" tint="-0.499984740745262"/>
        <rFont val="Century Gothic"/>
      </rPr>
      <t xml:space="preserve"> lit the candle and found that a slab of ice had fallen from the roof over my head. The flow of </t>
    </r>
    <r>
      <rPr>
        <sz val="10"/>
        <color theme="5"/>
        <rFont val="Century Gothic"/>
      </rPr>
      <t>my bad</t>
    </r>
    <r>
      <rPr>
        <sz val="10"/>
        <color theme="2" tint="-0.499984740745262"/>
        <rFont val="Century Gothic"/>
      </rPr>
      <t xml:space="preserve"> language disturbed the slumbering </t>
    </r>
    <r>
      <rPr>
        <sz val="10"/>
        <color theme="5"/>
        <rFont val="Century Gothic"/>
      </rPr>
      <t xml:space="preserve">Lester </t>
    </r>
    <r>
      <rPr>
        <sz val="10"/>
        <color theme="2" tint="-0.499984740745262"/>
        <rFont val="Century Gothic"/>
      </rPr>
      <t xml:space="preserve">who, when sufficiently awake to appreciate the situation, did nothing but roll over and over in his sleeping-bag convulsed with laughter (...) Oh! how I thanked Providence for making water flow to its lowest level. </t>
    </r>
    <r>
      <rPr>
        <sz val="10"/>
        <color theme="5"/>
        <rFont val="Century Gothic"/>
      </rPr>
      <t xml:space="preserve">Lester </t>
    </r>
    <r>
      <rPr>
        <sz val="10"/>
        <color theme="2" tint="-0.499984740745262"/>
        <rFont val="Century Gothic"/>
      </rPr>
      <t xml:space="preserve">on the lower side of the slope received it all, and then </t>
    </r>
    <r>
      <rPr>
        <sz val="10"/>
        <color theme="5"/>
        <rFont val="Century Gothic"/>
      </rPr>
      <t>I</t>
    </r>
    <r>
      <rPr>
        <sz val="10"/>
        <color theme="2" tint="-0.499984740745262"/>
        <rFont val="Century Gothic"/>
      </rPr>
      <t>, too, could see the funny side, particularly when he turned over to avoid some drops and put his foot into a puddle of melted ice inside his own sleeping-bag." (Bagshawe, 1939: 117)</t>
    </r>
  </si>
  <si>
    <r>
      <t xml:space="preserve">"After all, the water inside the bags gradually comes to body temperature and </t>
    </r>
    <r>
      <rPr>
        <sz val="10"/>
        <color theme="5"/>
        <rFont val="Century Gothic"/>
      </rPr>
      <t>we</t>
    </r>
    <r>
      <rPr>
        <sz val="10"/>
        <color theme="2" tint="-0.499984740745262"/>
        <rFont val="Century Gothic"/>
      </rPr>
      <t xml:space="preserve"> get all the luxury of a luke-warm bath without getting out of bed." (Bagshawe, 1939: 118)</t>
    </r>
  </si>
  <si>
    <r>
      <t xml:space="preserve">"The next day was as mild and calm as an </t>
    </r>
    <r>
      <rPr>
        <sz val="10"/>
        <color theme="5"/>
        <rFont val="Century Gothic"/>
      </rPr>
      <t>English autumn day</t>
    </r>
    <r>
      <rPr>
        <sz val="10"/>
        <color theme="2" tint="-0.499984740745262"/>
        <rFont val="Century Gothic"/>
      </rPr>
      <t>; it was light until 5 p.m., and all that could be heard was the barking of the dogs and the cawing of the penguins." (Bagshawe, 1939: 119)</t>
    </r>
  </si>
  <si>
    <r>
      <t>"</t>
    </r>
    <r>
      <rPr>
        <sz val="10"/>
        <color theme="5"/>
        <rFont val="Century Gothic"/>
      </rPr>
      <t xml:space="preserve">Our noses </t>
    </r>
    <r>
      <rPr>
        <sz val="10"/>
        <color theme="2" tint="-0.499984740745262"/>
        <rFont val="Century Gothic"/>
      </rPr>
      <t xml:space="preserve">were becoming very tender and sore. Both of </t>
    </r>
    <r>
      <rPr>
        <sz val="10"/>
        <color theme="5"/>
        <rFont val="Century Gothic"/>
      </rPr>
      <t>us</t>
    </r>
    <r>
      <rPr>
        <sz val="10"/>
        <color theme="2" tint="-0.499984740745262"/>
        <rFont val="Century Gothic"/>
      </rPr>
      <t xml:space="preserve"> had had a kind of running cold for months without intermission and we were tired of blowing our noses. </t>
    </r>
    <r>
      <rPr>
        <sz val="10"/>
        <color theme="5"/>
        <rFont val="Century Gothic"/>
      </rPr>
      <t xml:space="preserve">We </t>
    </r>
    <r>
      <rPr>
        <sz val="10"/>
        <color theme="2" tint="-0.499984740745262"/>
        <rFont val="Century Gothic"/>
      </rPr>
      <t>came to the conclusion that we needed a change" (Bagshawe, 1939: 120)</t>
    </r>
  </si>
  <si>
    <r>
      <t>"</t>
    </r>
    <r>
      <rPr>
        <sz val="10"/>
        <color theme="5"/>
        <rFont val="Century Gothic"/>
      </rPr>
      <t>We</t>
    </r>
    <r>
      <rPr>
        <sz val="10"/>
        <color theme="2" tint="-0.499984740745262"/>
        <rFont val="Century Gothic"/>
      </rPr>
      <t xml:space="preserve"> were unanimous about this. </t>
    </r>
    <r>
      <rPr>
        <sz val="10"/>
        <color theme="5"/>
        <rFont val="Century Gothic"/>
      </rPr>
      <t xml:space="preserve">Lester </t>
    </r>
    <r>
      <rPr>
        <sz val="10"/>
        <color theme="2" tint="-0.499984740745262"/>
        <rFont val="Century Gothic"/>
      </rPr>
      <t xml:space="preserve">also had a great longing for rolls and butter, </t>
    </r>
    <r>
      <rPr>
        <sz val="10"/>
        <color theme="5"/>
        <rFont val="Century Gothic"/>
      </rPr>
      <t xml:space="preserve">I </t>
    </r>
    <r>
      <rPr>
        <sz val="10"/>
        <color theme="2" tint="-0.499984740745262"/>
        <rFont val="Century Gothic"/>
      </rPr>
      <t xml:space="preserve">for toast and marmalade. In short, if </t>
    </r>
    <r>
      <rPr>
        <sz val="10"/>
        <color theme="5"/>
        <rFont val="Century Gothic"/>
      </rPr>
      <t xml:space="preserve">we </t>
    </r>
    <r>
      <rPr>
        <sz val="10"/>
        <color theme="2" tint="-0.499984740745262"/>
        <rFont val="Century Gothic"/>
      </rPr>
      <t xml:space="preserve">could have been transported to a </t>
    </r>
    <r>
      <rPr>
        <sz val="10"/>
        <color theme="5"/>
        <rFont val="Century Gothic"/>
      </rPr>
      <t>London restaurant</t>
    </r>
    <r>
      <rPr>
        <sz val="10"/>
        <color theme="2" tint="-0.499984740745262"/>
        <rFont val="Century Gothic"/>
      </rPr>
      <t xml:space="preserve"> for an hour or so </t>
    </r>
    <r>
      <rPr>
        <sz val="10"/>
        <color theme="5"/>
        <rFont val="Century Gothic"/>
      </rPr>
      <t xml:space="preserve">we </t>
    </r>
    <r>
      <rPr>
        <sz val="10"/>
        <color theme="2" tint="-0.499984740745262"/>
        <rFont val="Century Gothic"/>
      </rPr>
      <t>should have been content." (Bagshawe, 1939: 120)</t>
    </r>
  </si>
  <si>
    <r>
      <t>"</t>
    </r>
    <r>
      <rPr>
        <sz val="10"/>
        <color theme="5"/>
        <rFont val="Century Gothic"/>
      </rPr>
      <t>My</t>
    </r>
    <r>
      <rPr>
        <sz val="10"/>
        <color theme="2" tint="-0.499984740745262"/>
        <rFont val="Century Gothic"/>
      </rPr>
      <t xml:space="preserve"> shirt had fallen into two pieces, so</t>
    </r>
    <r>
      <rPr>
        <sz val="10"/>
        <color theme="5"/>
        <rFont val="Century Gothic"/>
      </rPr>
      <t xml:space="preserve"> I </t>
    </r>
    <r>
      <rPr>
        <sz val="10"/>
        <color theme="2" tint="-0.499984740745262"/>
        <rFont val="Century Gothic"/>
      </rPr>
      <t>unearthed another, very dirty, but whole. The dog-skin mittens needed frequent repairs as the seams were continually splitting. They were not strong enough to stand the rough wear occasioned by cutting up hard seal-meat with an axe and a knife." (Bagshawe, 1939: 121)</t>
    </r>
  </si>
  <si>
    <r>
      <t xml:space="preserve">"Whilst </t>
    </r>
    <r>
      <rPr>
        <sz val="10"/>
        <color theme="5"/>
        <rFont val="Century Gothic"/>
      </rPr>
      <t>Lester</t>
    </r>
    <r>
      <rPr>
        <sz val="10"/>
        <color theme="2" tint="-0.499984740745262"/>
        <rFont val="Century Gothic"/>
      </rPr>
      <t xml:space="preserve"> busied himself in books and calculations in preparation for observing an occupation, </t>
    </r>
    <r>
      <rPr>
        <sz val="10"/>
        <color theme="5"/>
        <rFont val="Century Gothic"/>
      </rPr>
      <t>I</t>
    </r>
    <r>
      <rPr>
        <sz val="10"/>
        <color theme="2" tint="-0.499984740745262"/>
        <rFont val="Century Gothic"/>
      </rPr>
      <t xml:space="preserve"> spent some time on the shore collecting rock specimens and calcareous algae. </t>
    </r>
    <r>
      <rPr>
        <sz val="10"/>
        <color theme="5"/>
        <rFont val="Century Gothic"/>
      </rPr>
      <t>I</t>
    </r>
    <r>
      <rPr>
        <sz val="10"/>
        <color theme="2" tint="-0.499984740745262"/>
        <rFont val="Century Gothic"/>
      </rPr>
      <t xml:space="preserve"> </t>
    </r>
    <r>
      <rPr>
        <sz val="10"/>
        <color theme="5"/>
        <rFont val="Century Gothic"/>
      </rPr>
      <t xml:space="preserve">spent </t>
    </r>
    <r>
      <rPr>
        <sz val="10"/>
        <color theme="2" tint="-0.499984740745262"/>
        <rFont val="Century Gothic"/>
      </rPr>
      <t>quite a lot of time paddling round the shores in my sea-boots looking for specimens. It was most interesting, though rather cooling when it was necessary to plunge an arm into the icy water." (Bagshawe, 1939: 121)</t>
    </r>
  </si>
  <si>
    <r>
      <t>"</t>
    </r>
    <r>
      <rPr>
        <sz val="10"/>
        <color theme="5"/>
        <rFont val="Century Gothic"/>
      </rPr>
      <t>Lester</t>
    </r>
    <r>
      <rPr>
        <sz val="10"/>
        <color theme="2" tint="-0.499984740745262"/>
        <rFont val="Century Gothic"/>
      </rPr>
      <t xml:space="preserve"> was able to take a number of sun altitudes while </t>
    </r>
    <r>
      <rPr>
        <sz val="10"/>
        <color theme="5"/>
        <rFont val="Century Gothic"/>
      </rPr>
      <t>I</t>
    </r>
    <r>
      <rPr>
        <sz val="10"/>
        <color theme="2" tint="-0.499984740745262"/>
        <rFont val="Century Gothic"/>
      </rPr>
      <t xml:space="preserve"> read the times with the chronometer and noted them down." (Bagshawe, 1939: 122)</t>
    </r>
  </si>
  <si>
    <r>
      <t>"</t>
    </r>
    <r>
      <rPr>
        <sz val="10"/>
        <color theme="5"/>
        <rFont val="Century Gothic"/>
      </rPr>
      <t>The man</t>
    </r>
    <r>
      <rPr>
        <sz val="10"/>
        <color theme="2" tint="-0.499984740745262"/>
        <rFont val="Century Gothic"/>
      </rPr>
      <t xml:space="preserve"> who called this spot Paradise Bay should have the honour of living here!' reads my diary for the 21st. It snowed all day, 7 inches having fallen by 6p.m., and continued to do so all next day. The wind blew erratically from all directions. Even the penguins are short-tempered. " (Bagshawe, 1939: 123)</t>
    </r>
  </si>
  <si>
    <r>
      <t xml:space="preserve">"Most of </t>
    </r>
    <r>
      <rPr>
        <sz val="10"/>
        <color theme="5"/>
        <rFont val="Century Gothic"/>
      </rPr>
      <t>our</t>
    </r>
    <r>
      <rPr>
        <sz val="10"/>
        <color theme="2" tint="-0.499984740745262"/>
        <rFont val="Century Gothic"/>
      </rPr>
      <t xml:space="preserve"> spare time in the hut is taken up with writing notes, looking up books of reference, and so on. Tonight we have had a little recreation in a game of dominoes. It is the first game of any sort </t>
    </r>
    <r>
      <rPr>
        <sz val="10"/>
        <color theme="5"/>
        <rFont val="Century Gothic"/>
      </rPr>
      <t>we</t>
    </r>
    <r>
      <rPr>
        <sz val="10"/>
        <color theme="2" tint="-0.499984740745262"/>
        <rFont val="Century Gothic"/>
      </rPr>
      <t xml:space="preserve"> have played. </t>
    </r>
    <r>
      <rPr>
        <sz val="10"/>
        <color theme="5"/>
        <rFont val="Century Gothic"/>
      </rPr>
      <t>We</t>
    </r>
    <r>
      <rPr>
        <sz val="10"/>
        <color theme="2" tint="-0.499984740745262"/>
        <rFont val="Century Gothic"/>
      </rPr>
      <t xml:space="preserve"> have always been too busy (...) Thanks also to a happy thought at </t>
    </r>
    <r>
      <rPr>
        <sz val="10"/>
        <color theme="5"/>
        <rFont val="Century Gothic"/>
      </rPr>
      <t>Cardiff,</t>
    </r>
    <r>
      <rPr>
        <sz val="10"/>
        <color theme="2" tint="-0.499984740745262"/>
        <rFont val="Century Gothic"/>
      </rPr>
      <t xml:space="preserve"> </t>
    </r>
    <r>
      <rPr>
        <sz val="10"/>
        <color theme="5"/>
        <rFont val="Century Gothic"/>
      </rPr>
      <t xml:space="preserve">we </t>
    </r>
    <r>
      <rPr>
        <sz val="10"/>
        <color theme="2" tint="-0.499984740745262"/>
        <rFont val="Century Gothic"/>
      </rPr>
      <t xml:space="preserve">bought the two boxes of ship's-biscuits, and these have made </t>
    </r>
    <r>
      <rPr>
        <sz val="10"/>
        <color theme="5"/>
        <rFont val="Century Gothic"/>
      </rPr>
      <t>our</t>
    </r>
    <r>
      <rPr>
        <sz val="10"/>
        <color theme="2" tint="-0.499984740745262"/>
        <rFont val="Century Gothic"/>
      </rPr>
      <t xml:space="preserve"> meals of pemmican delightful." (Bagshawe, 1939: 124)</t>
    </r>
  </si>
  <si>
    <r>
      <t xml:space="preserve">To celebrate </t>
    </r>
    <r>
      <rPr>
        <sz val="10"/>
        <color theme="5"/>
        <rFont val="Century Gothic"/>
      </rPr>
      <t>Lester's birthday</t>
    </r>
    <r>
      <rPr>
        <sz val="10"/>
        <color theme="2" tint="-0.499984740745262"/>
        <rFont val="Century Gothic"/>
      </rPr>
      <t xml:space="preserve"> on the 25th the morning and afternoon "were fine and sunny. The flag "was hoisted to denote an event of importance. The anticipation of months became realization in the evening. To add an air of festivity</t>
    </r>
    <r>
      <rPr>
        <sz val="10"/>
        <color theme="5"/>
        <rFont val="Century Gothic"/>
      </rPr>
      <t xml:space="preserve"> I </t>
    </r>
    <r>
      <rPr>
        <sz val="10"/>
        <color theme="2" tint="-0.499984740745262"/>
        <rFont val="Century Gothic"/>
      </rPr>
      <t>drew up two menu cards. While Lester prepared the meal, I worked the gramophone, did odd jobs and gave him necessary encouragement. (Bagshawe, 1939: 124-125)</t>
    </r>
  </si>
  <si>
    <r>
      <t xml:space="preserve">"It formed part of a set given to me in </t>
    </r>
    <r>
      <rPr>
        <sz val="10"/>
        <color theme="5"/>
        <rFont val="Century Gothic"/>
      </rPr>
      <t>England</t>
    </r>
    <r>
      <rPr>
        <sz val="10"/>
        <color theme="2" tint="-0.499984740745262"/>
        <rFont val="Century Gothic"/>
      </rPr>
      <t xml:space="preserve">, which also included a knife, fork and spoon and was a great boon to </t>
    </r>
    <r>
      <rPr>
        <sz val="10"/>
        <color theme="5"/>
        <rFont val="Century Gothic"/>
      </rPr>
      <t>us</t>
    </r>
    <r>
      <rPr>
        <sz val="10"/>
        <color theme="2" tint="-0.499984740745262"/>
        <rFont val="Century Gothic"/>
      </rPr>
      <t>. Without it we should have been minus fork and glass." (Bagshawe, 1939: 125)</t>
    </r>
  </si>
  <si>
    <r>
      <t xml:space="preserve">"We had begun </t>
    </r>
    <r>
      <rPr>
        <sz val="10"/>
        <color theme="5"/>
        <rFont val="Century Gothic"/>
      </rPr>
      <t xml:space="preserve">our </t>
    </r>
    <r>
      <rPr>
        <sz val="10"/>
        <color theme="2" tint="-0.499984740745262"/>
        <rFont val="Century Gothic"/>
      </rPr>
      <t xml:space="preserve">last Christmas pudding, but we hoped that </t>
    </r>
    <r>
      <rPr>
        <sz val="10"/>
        <color theme="5"/>
        <rFont val="Century Gothic"/>
      </rPr>
      <t xml:space="preserve">we </t>
    </r>
    <r>
      <rPr>
        <sz val="10"/>
        <color theme="2" tint="-0.499984740745262"/>
        <rFont val="Century Gothic"/>
      </rPr>
      <t xml:space="preserve">should not be here by Christmas </t>
    </r>
    <r>
      <rPr>
        <sz val="10"/>
        <color theme="5"/>
        <rFont val="Century Gothic"/>
      </rPr>
      <t xml:space="preserve">we </t>
    </r>
    <r>
      <rPr>
        <sz val="10"/>
        <color theme="2" tint="-0.499984740745262"/>
        <rFont val="Century Gothic"/>
      </rPr>
      <t>had nothing left with which to celebrate it." (Bagshawe, 1939: 126)</t>
    </r>
  </si>
  <si>
    <r>
      <t>"</t>
    </r>
    <r>
      <rPr>
        <sz val="10"/>
        <color theme="5"/>
        <rFont val="Century Gothic"/>
      </rPr>
      <t>My</t>
    </r>
    <r>
      <rPr>
        <sz val="10"/>
        <color theme="2" tint="-0.499984740745262"/>
        <rFont val="Century Gothic"/>
      </rPr>
      <t xml:space="preserve"> nose, especially, felt the cold and was very sore from constant blowing and wiping." (Bagshawe, 1939: 128)</t>
    </r>
  </si>
  <si>
    <r>
      <t>"</t>
    </r>
    <r>
      <rPr>
        <sz val="10"/>
        <color theme="5"/>
        <rFont val="Century Gothic"/>
      </rPr>
      <t>We</t>
    </r>
    <r>
      <rPr>
        <sz val="10"/>
        <color theme="2" tint="-0.499984740745262"/>
        <rFont val="Century Gothic"/>
      </rPr>
      <t xml:space="preserve"> often wished that we had been left at some more interesting spot, </t>
    </r>
    <r>
      <rPr>
        <sz val="10"/>
        <color theme="5"/>
        <rFont val="Century Gothic"/>
      </rPr>
      <t>Hope Bay or Snow Hill</t>
    </r>
    <r>
      <rPr>
        <sz val="10"/>
        <color theme="2" tint="-0.499984740745262"/>
        <rFont val="Century Gothic"/>
      </rPr>
      <t xml:space="preserve"> Island for instance, so that </t>
    </r>
    <r>
      <rPr>
        <sz val="10"/>
        <color theme="5"/>
        <rFont val="Century Gothic"/>
      </rPr>
      <t xml:space="preserve">we </t>
    </r>
    <r>
      <rPr>
        <sz val="10"/>
        <color theme="2" tint="-0.499984740745262"/>
        <rFont val="Century Gothic"/>
      </rPr>
      <t xml:space="preserve">could have produced more interesting results after a year's work. To live on this small group of islands, in total </t>
    </r>
    <r>
      <rPr>
        <sz val="10"/>
        <color theme="5"/>
        <rFont val="Century Gothic"/>
      </rPr>
      <t>area only about the size of a country garden</t>
    </r>
    <r>
      <rPr>
        <sz val="10"/>
        <color theme="2" tint="-0.499984740745262"/>
        <rFont val="Century Gothic"/>
      </rPr>
      <t xml:space="preserve">, was very much like being in a </t>
    </r>
    <r>
      <rPr>
        <sz val="10"/>
        <color theme="5"/>
        <rFont val="Century Gothic"/>
      </rPr>
      <t>small prison camp</t>
    </r>
    <r>
      <rPr>
        <sz val="10"/>
        <color theme="2" tint="-0.499984740745262"/>
        <rFont val="Century Gothic"/>
      </rPr>
      <t>. So near, and yet so far, we longed to peep round the corners in the distance. The mountains which surrounded us hid much of the view. But what our little home lacked in size it certainly made up a hundred fold in dirty weather. If ever there was an area where the atmospheric pressure was chronically low, Paradise Bay was in the middle of it!" (Bagshawe, 1939: 128-129)</t>
    </r>
  </si>
  <si>
    <r>
      <t>"</t>
    </r>
    <r>
      <rPr>
        <sz val="10"/>
        <color theme="5"/>
        <rFont val="Century Gothic"/>
      </rPr>
      <t>How familiar</t>
    </r>
    <r>
      <rPr>
        <sz val="10"/>
        <color theme="2" tint="-0.499984740745262"/>
        <rFont val="Century Gothic"/>
      </rPr>
      <t xml:space="preserve"> (and how loathsome) became the sight of falling snow. The fire, which kept alight fairly well when the temperature was higher, maintained its usual contrary behaviour." (Bagshawe, 1939: 129-130)</t>
    </r>
  </si>
  <si>
    <r>
      <t xml:space="preserve">"The 6th was a memorable occasion. </t>
    </r>
    <r>
      <rPr>
        <sz val="10"/>
        <color theme="5"/>
        <rFont val="Century Gothic"/>
      </rPr>
      <t xml:space="preserve">My diary </t>
    </r>
    <r>
      <rPr>
        <sz val="10"/>
        <color theme="2" tint="-0.499984740745262"/>
        <rFont val="Century Gothic"/>
      </rPr>
      <t xml:space="preserve">reads: </t>
    </r>
    <r>
      <rPr>
        <sz val="10"/>
        <color theme="5"/>
        <rFont val="Century Gothic"/>
      </rPr>
      <t>I cut my hair</t>
    </r>
    <r>
      <rPr>
        <sz val="10"/>
        <color theme="2" tint="-0.499984740745262"/>
        <rFont val="Century Gothic"/>
      </rPr>
      <t xml:space="preserve"> today with some clippers which </t>
    </r>
    <r>
      <rPr>
        <sz val="10"/>
        <color theme="5"/>
        <rFont val="Century Gothic"/>
      </rPr>
      <t>I had</t>
    </r>
    <r>
      <rPr>
        <sz val="10"/>
        <color theme="2" tint="-0.499984740745262"/>
        <rFont val="Century Gothic"/>
      </rPr>
      <t xml:space="preserve"> brought down </t>
    </r>
    <r>
      <rPr>
        <sz val="10"/>
        <color theme="5"/>
        <rFont val="Century Gothic"/>
      </rPr>
      <t>with me.</t>
    </r>
    <r>
      <rPr>
        <sz val="10"/>
        <color theme="2" tint="-0.499984740745262"/>
        <rFont val="Century Gothic"/>
      </rPr>
      <t xml:space="preserve"> As Tar as I can as certain from the small mirror and </t>
    </r>
    <r>
      <rPr>
        <sz val="10"/>
        <color theme="5"/>
        <rFont val="Century Gothic"/>
      </rPr>
      <t xml:space="preserve">Lester's </t>
    </r>
    <r>
      <rPr>
        <sz val="10"/>
        <color theme="2" tint="-0.499984740745262"/>
        <rFont val="Century Gothic"/>
      </rPr>
      <t xml:space="preserve">comments, the result might have been worse. Before this I looked like a cross between a </t>
    </r>
    <r>
      <rPr>
        <sz val="10"/>
        <color theme="5"/>
        <rFont val="Century Gothic"/>
      </rPr>
      <t>bobbed-haired girl</t>
    </r>
    <r>
      <rPr>
        <sz val="10"/>
        <color theme="2" tint="-0.499984740745262"/>
        <rFont val="Century Gothic"/>
      </rPr>
      <t xml:space="preserve"> and a </t>
    </r>
    <r>
      <rPr>
        <sz val="10"/>
        <color theme="5"/>
        <rFont val="Century Gothic"/>
      </rPr>
      <t>low tramp</t>
    </r>
    <r>
      <rPr>
        <sz val="10"/>
        <color theme="2" tint="-0.499984740745262"/>
        <rFont val="Century Gothic"/>
      </rPr>
      <t xml:space="preserve">. </t>
    </r>
    <r>
      <rPr>
        <sz val="10"/>
        <color theme="5"/>
        <rFont val="Century Gothic"/>
      </rPr>
      <t>We comb</t>
    </r>
    <r>
      <rPr>
        <sz val="10"/>
        <color theme="2" tint="-0.499984740745262"/>
        <rFont val="Century Gothic"/>
      </rPr>
      <t xml:space="preserve"> out our locks each day; they become well tangled up with sleeping-bag hairs, the bane of our house-cleaning activities. We long for a good shave, hair-cut and shampoo. </t>
    </r>
    <r>
      <rPr>
        <sz val="10"/>
        <color theme="5"/>
        <rFont val="Century Gothic"/>
      </rPr>
      <t xml:space="preserve">My last proper hair-cut took place in Cardiff </t>
    </r>
    <r>
      <rPr>
        <sz val="10"/>
        <color theme="2" tint="-0.499984740745262"/>
        <rFont val="Century Gothic"/>
      </rPr>
      <t xml:space="preserve">a year ago; </t>
    </r>
    <r>
      <rPr>
        <sz val="10"/>
        <color theme="5"/>
        <rFont val="Century Gothic"/>
      </rPr>
      <t xml:space="preserve">my last </t>
    </r>
    <r>
      <rPr>
        <sz val="10"/>
        <color theme="2" tint="-0.499984740745262"/>
        <rFont val="Century Gothic"/>
      </rPr>
      <t xml:space="preserve">bath, except for cold baths in the tropics and a wash down here in a pannikin of water, was also twelve months ago. The </t>
    </r>
    <r>
      <rPr>
        <sz val="10"/>
        <color theme="5"/>
        <rFont val="Century Gothic"/>
      </rPr>
      <t xml:space="preserve">whalers </t>
    </r>
    <r>
      <rPr>
        <sz val="10"/>
        <color theme="2" tint="-0.499984740745262"/>
        <rFont val="Century Gothic"/>
      </rPr>
      <t xml:space="preserve">should be in the tropics by now, but we do not envy them in the sweltering heat; we almost prefer </t>
    </r>
    <r>
      <rPr>
        <sz val="10"/>
        <color theme="5"/>
        <rFont val="Century Gothic"/>
      </rPr>
      <t xml:space="preserve">our </t>
    </r>
    <r>
      <rPr>
        <sz val="10"/>
        <color theme="2" tint="-0.499984740745262"/>
        <rFont val="Century Gothic"/>
      </rPr>
      <t>own lot." (Bagshawe, 1939: 130)</t>
    </r>
  </si>
  <si>
    <r>
      <t xml:space="preserve">"There is a touch of </t>
    </r>
    <r>
      <rPr>
        <sz val="10"/>
        <color theme="5"/>
        <rFont val="Century Gothic"/>
      </rPr>
      <t>home-sickness</t>
    </r>
    <r>
      <rPr>
        <sz val="10"/>
        <color theme="2" tint="-0.499984740745262"/>
        <rFont val="Century Gothic"/>
      </rPr>
      <t xml:space="preserve"> in </t>
    </r>
    <r>
      <rPr>
        <sz val="10"/>
        <color theme="5"/>
        <rFont val="Century Gothic"/>
      </rPr>
      <t>my diary</t>
    </r>
    <r>
      <rPr>
        <sz val="10"/>
        <color theme="2" tint="-0.499984740745262"/>
        <rFont val="Century Gothic"/>
      </rPr>
      <t xml:space="preserve"> for the 8th: It was a year ago today when I left </t>
    </r>
    <r>
      <rPr>
        <sz val="10"/>
        <color theme="5"/>
        <rFont val="Century Gothic"/>
      </rPr>
      <t>Cardiff,</t>
    </r>
    <r>
      <rPr>
        <sz val="10"/>
        <color theme="2" tint="-0.499984740745262"/>
        <rFont val="Century Gothic"/>
      </rPr>
      <t xml:space="preserve"> and a year ago tomorrow when </t>
    </r>
    <r>
      <rPr>
        <sz val="10"/>
        <color theme="5"/>
        <rFont val="Century Gothic"/>
      </rPr>
      <t xml:space="preserve">Lester </t>
    </r>
    <r>
      <rPr>
        <sz val="10"/>
        <color theme="2" tint="-0.499984740745262"/>
        <rFont val="Century Gothic"/>
      </rPr>
      <t xml:space="preserve">left. The sadness of parting from </t>
    </r>
    <r>
      <rPr>
        <sz val="10"/>
        <color theme="5"/>
        <rFont val="Century Gothic"/>
      </rPr>
      <t>England</t>
    </r>
    <r>
      <rPr>
        <sz val="10"/>
        <color theme="2" tint="-0.499984740745262"/>
        <rFont val="Century Gothic"/>
      </rPr>
      <t xml:space="preserve"> and </t>
    </r>
    <r>
      <rPr>
        <sz val="10"/>
        <color theme="5"/>
        <rFont val="Century Gothic"/>
      </rPr>
      <t>friends</t>
    </r>
    <r>
      <rPr>
        <sz val="10"/>
        <color theme="2" tint="-0.499984740745262"/>
        <rFont val="Century Gothic"/>
      </rPr>
      <t xml:space="preserve"> is vividly in our minds, though like the fear of illness we try now and always not to think about it. We know that to get through we must preserve the utmost hopefulness and cheerfulness. Had either of </t>
    </r>
    <r>
      <rPr>
        <sz val="10"/>
        <color theme="5"/>
        <rFont val="Century Gothic"/>
      </rPr>
      <t xml:space="preserve">us </t>
    </r>
    <r>
      <rPr>
        <sz val="10"/>
        <color theme="2" tint="-0.499984740745262"/>
        <rFont val="Century Gothic"/>
      </rPr>
      <t xml:space="preserve">been addicted to melancholia, heaven knows what would have become of </t>
    </r>
    <r>
      <rPr>
        <sz val="10"/>
        <color theme="5"/>
        <rFont val="Century Gothic"/>
      </rPr>
      <t>us;</t>
    </r>
    <r>
      <rPr>
        <sz val="10"/>
        <color theme="2" tint="-0.499984740745262"/>
        <rFont val="Century Gothic"/>
      </rPr>
      <t xml:space="preserve"> some days have been so trying that </t>
    </r>
    <r>
      <rPr>
        <sz val="10"/>
        <color theme="5"/>
        <rFont val="Century Gothic"/>
      </rPr>
      <t>we</t>
    </r>
    <r>
      <rPr>
        <sz val="10"/>
        <color theme="2" tint="-0.499984740745262"/>
        <rFont val="Century Gothic"/>
      </rPr>
      <t xml:space="preserve"> could easily have sat down and wept with misery and depression, but we always tried to make a joke of our troubles. To celebrate, or rather, to commemorate our departure we ate the last slice of Christmas pudding with brandy sauce forsupper. Since we were about four hours behind </t>
    </r>
    <r>
      <rPr>
        <sz val="10"/>
        <color theme="5"/>
        <rFont val="Century Gothic"/>
      </rPr>
      <t>Greenwich time,</t>
    </r>
    <r>
      <rPr>
        <sz val="10"/>
        <color theme="2" tint="-0.499984740745262"/>
        <rFont val="Century Gothic"/>
      </rPr>
      <t xml:space="preserve"> the 8 o'clock supper was really at midnight in </t>
    </r>
    <r>
      <rPr>
        <sz val="10"/>
        <color theme="5"/>
        <rFont val="Century Gothic"/>
      </rPr>
      <t>England,</t>
    </r>
    <r>
      <rPr>
        <sz val="10"/>
        <color theme="2" tint="-0.499984740745262"/>
        <rFont val="Century Gothic"/>
      </rPr>
      <t xml:space="preserve"> so it served to commemorate both farewells. " (Bagshawe, 1939: 130-131)</t>
    </r>
  </si>
  <si>
    <r>
      <t xml:space="preserve">"This Saturday was typical. </t>
    </r>
    <r>
      <rPr>
        <sz val="10"/>
        <color theme="5"/>
        <rFont val="Century Gothic"/>
      </rPr>
      <t>Lester</t>
    </r>
    <r>
      <rPr>
        <sz val="10"/>
        <color theme="2" tint="-0.499984740745262"/>
        <rFont val="Century Gothic"/>
      </rPr>
      <t xml:space="preserve"> then went down below where </t>
    </r>
    <r>
      <rPr>
        <sz val="10"/>
        <color theme="5"/>
        <rFont val="Century Gothic"/>
      </rPr>
      <t>he</t>
    </r>
    <r>
      <rPr>
        <sz val="10"/>
        <color theme="2" tint="-0.499984740745262"/>
        <rFont val="Century Gothic"/>
      </rPr>
      <t xml:space="preserve"> cleared the reindeer hairs from the bunks and adjusted the eiderdowns and sleeping-bags. </t>
    </r>
    <r>
      <rPr>
        <sz val="10"/>
        <color theme="5"/>
        <rFont val="Century Gothic"/>
      </rPr>
      <t xml:space="preserve">He </t>
    </r>
    <r>
      <rPr>
        <sz val="10"/>
        <color theme="2" tint="-0.499984740745262"/>
        <rFont val="Century Gothic"/>
      </rPr>
      <t xml:space="preserve">cleaned down the bedside table, replenished the supply of chocolates (of which by good fortune we had a generous stock) and cigarettes, attended to the candle and emptied the ash-trays. All this had to be accomplished on hands and knees. Meanwhile </t>
    </r>
    <r>
      <rPr>
        <sz val="10"/>
        <color theme="5"/>
        <rFont val="Century Gothic"/>
      </rPr>
      <t>I chipped</t>
    </r>
    <r>
      <rPr>
        <sz val="10"/>
        <color theme="2" tint="-0.499984740745262"/>
        <rFont val="Century Gothic"/>
      </rPr>
      <t xml:space="preserve"> the ice from the floor of the outer hut and swept and tidied it. Lester, who had finished his duties a little before I had, cleared the rugs from the lounge and put them near the door for me to shake outside. He then swept down the lounge and replaced the rugs after I had shaken them. I shook the pillows and fur stockings, the latter being used in the lounge, and handed them up to him. Then Lester went down into the kitchen and here he cleaned the candle-sticks and the pemmican board." (Bagshawe, 1939: 132-133)</t>
    </r>
  </si>
  <si>
    <r>
      <t xml:space="preserve">"The confined space made the work very awkward. It was entirely due to </t>
    </r>
    <r>
      <rPr>
        <sz val="10"/>
        <color theme="5"/>
        <rFont val="Century Gothic"/>
      </rPr>
      <t xml:space="preserve">Lester's nautical </t>
    </r>
    <r>
      <rPr>
        <sz val="10"/>
        <color theme="2" tint="-0.499984740745262"/>
        <rFont val="Century Gothic"/>
      </rPr>
      <t>love of tidiness that we ever lived in an orderly fashion." (Bagshawe, 1939: 133)</t>
    </r>
  </si>
  <si>
    <r>
      <t xml:space="preserve">"It was </t>
    </r>
    <r>
      <rPr>
        <sz val="10"/>
        <color theme="5"/>
        <rFont val="Century Gothic"/>
      </rPr>
      <t>Lester's day</t>
    </r>
    <r>
      <rPr>
        <sz val="10"/>
        <color theme="2" tint="-0.499984740745262"/>
        <rFont val="Century Gothic"/>
      </rPr>
      <t xml:space="preserve">, on the l7th, to have </t>
    </r>
    <r>
      <rPr>
        <sz val="10"/>
        <color theme="5"/>
        <rFont val="Century Gothic"/>
      </rPr>
      <t xml:space="preserve">his </t>
    </r>
    <r>
      <rPr>
        <sz val="10"/>
        <color theme="2" tint="-0.499984740745262"/>
        <rFont val="Century Gothic"/>
      </rPr>
      <t xml:space="preserve">hair cut, and he needed it badly, for </t>
    </r>
    <r>
      <rPr>
        <sz val="10"/>
        <color theme="5"/>
        <rFont val="Century Gothic"/>
      </rPr>
      <t>he</t>
    </r>
    <r>
      <rPr>
        <sz val="10"/>
        <color theme="2" tint="-0.499984740745262"/>
        <rFont val="Century Gothic"/>
      </rPr>
      <t xml:space="preserve"> looked a freakish mixture of artist, poet and actor. The back and sides were managed satisfactorily with the clippers, but the top puzzled </t>
    </r>
    <r>
      <rPr>
        <sz val="10"/>
        <color theme="5"/>
        <rFont val="Century Gothic"/>
      </rPr>
      <t>me</t>
    </r>
    <r>
      <rPr>
        <sz val="10"/>
        <color theme="2" tint="-0.499984740745262"/>
        <rFont val="Century Gothic"/>
      </rPr>
      <t xml:space="preserve">. All </t>
    </r>
    <r>
      <rPr>
        <sz val="10"/>
        <color theme="5"/>
        <rFont val="Century Gothic"/>
      </rPr>
      <t xml:space="preserve">we </t>
    </r>
    <r>
      <rPr>
        <sz val="10"/>
        <color theme="2" tint="-0.499984740745262"/>
        <rFont val="Century Gothic"/>
      </rPr>
      <t xml:space="preserve">possessed were nail-scissors and </t>
    </r>
    <r>
      <rPr>
        <sz val="10"/>
        <color theme="5"/>
        <rFont val="Century Gothic"/>
      </rPr>
      <t xml:space="preserve">I </t>
    </r>
    <r>
      <rPr>
        <sz val="10"/>
        <color theme="2" tint="-0.499984740745262"/>
        <rFont val="Century Gothic"/>
      </rPr>
      <t xml:space="preserve">am sorry to say that Lester's head had rather a tufted appearance by the time I had finished with </t>
    </r>
    <r>
      <rPr>
        <sz val="10"/>
        <color theme="5"/>
        <rFont val="Century Gothic"/>
      </rPr>
      <t>him</t>
    </r>
    <r>
      <rPr>
        <sz val="10"/>
        <color theme="2" tint="-0.499984740745262"/>
        <rFont val="Century Gothic"/>
      </rPr>
      <t>." (Bagshawe, 1939: 133)</t>
    </r>
  </si>
  <si>
    <r>
      <t>"</t>
    </r>
    <r>
      <rPr>
        <sz val="10"/>
        <color theme="5"/>
        <rFont val="Century Gothic"/>
      </rPr>
      <t>Lester</t>
    </r>
    <r>
      <rPr>
        <sz val="10"/>
        <color theme="2" tint="-0.499984740745262"/>
        <rFont val="Century Gothic"/>
      </rPr>
      <t xml:space="preserve"> wore sea-boots and</t>
    </r>
    <r>
      <rPr>
        <sz val="10"/>
        <color theme="5"/>
        <rFont val="Century Gothic"/>
      </rPr>
      <t xml:space="preserve"> I</t>
    </r>
    <r>
      <rPr>
        <sz val="10"/>
        <color theme="2" tint="-0.499984740745262"/>
        <rFont val="Century Gothic"/>
      </rPr>
      <t xml:space="preserve"> long rubber waders to enable </t>
    </r>
    <r>
      <rPr>
        <sz val="10"/>
        <color theme="5"/>
        <rFont val="Century Gothic"/>
      </rPr>
      <t xml:space="preserve">me </t>
    </r>
    <r>
      <rPr>
        <sz val="10"/>
        <color theme="2" tint="-0.499984740745262"/>
        <rFont val="Century Gothic"/>
      </rPr>
      <t>to get into deeper water. Lester fixed a rope through a hole in the barrel and held on to one end while I floated the barrel out as far as I could wade." (Bagshawe, 1939: 134)</t>
    </r>
  </si>
  <si>
    <r>
      <t>"</t>
    </r>
    <r>
      <rPr>
        <sz val="10"/>
        <color theme="5"/>
        <rFont val="Century Gothic"/>
      </rPr>
      <t>Lester</t>
    </r>
    <r>
      <rPr>
        <sz val="10"/>
        <color theme="2" tint="-0.499984740745262"/>
        <rFont val="Century Gothic"/>
      </rPr>
      <t xml:space="preserve">, who had been busy preparing log-books and so on, was happy, and so was </t>
    </r>
    <r>
      <rPr>
        <sz val="10"/>
        <color theme="5"/>
        <rFont val="Century Gothic"/>
      </rPr>
      <t>I</t>
    </r>
    <r>
      <rPr>
        <sz val="10"/>
        <color theme="2" tint="-0.499984740745262"/>
        <rFont val="Century Gothic"/>
      </rPr>
      <t xml:space="preserve"> because I knew that it would soon be possible to obtain many more notes on the habits of the penguins and other birds." (Bagshawe, 1939: 135)</t>
    </r>
  </si>
  <si>
    <r>
      <rPr>
        <sz val="10"/>
        <color theme="5"/>
        <rFont val="Century Gothic"/>
      </rPr>
      <t>"I</t>
    </r>
    <r>
      <rPr>
        <sz val="10"/>
        <color theme="2" tint="-0.499984740745262"/>
        <rFont val="Century Gothic"/>
      </rPr>
      <t xml:space="preserve"> recorded in</t>
    </r>
    <r>
      <rPr>
        <sz val="10"/>
        <color theme="5"/>
        <rFont val="Century Gothic"/>
      </rPr>
      <t xml:space="preserve"> my diary</t>
    </r>
    <r>
      <rPr>
        <sz val="10"/>
        <color theme="2" tint="-0.499984740745262"/>
        <rFont val="Century Gothic"/>
      </rPr>
      <t xml:space="preserve"> for the 31st that: The night was cold and damp and my sore nose responded painfully at every hourly visit to the tide-pole. At 1 o'clock </t>
    </r>
    <r>
      <rPr>
        <sz val="10"/>
        <color theme="5"/>
        <rFont val="Century Gothic"/>
      </rPr>
      <t>I s</t>
    </r>
    <r>
      <rPr>
        <sz val="10"/>
        <color theme="2" tint="-0.499984740745262"/>
        <rFont val="Century Gothic"/>
      </rPr>
      <t xml:space="preserve">aw a </t>
    </r>
    <r>
      <rPr>
        <sz val="10"/>
        <color theme="5"/>
        <rFont val="Century Gothic"/>
      </rPr>
      <t xml:space="preserve">most extraordinary sight </t>
    </r>
    <r>
      <rPr>
        <sz val="10"/>
        <color theme="2" tint="-0.499984740745262"/>
        <rFont val="Century Gothic"/>
      </rPr>
      <t>the fishing expedition of the penguins." (Bagshawe, 1939: 136)</t>
    </r>
  </si>
  <si>
    <r>
      <rPr>
        <sz val="10"/>
        <color theme="5"/>
        <rFont val="Century Gothic"/>
      </rPr>
      <t xml:space="preserve">"I </t>
    </r>
    <r>
      <rPr>
        <sz val="10"/>
        <color theme="2" tint="-0.499984740745262"/>
        <rFont val="Century Gothic"/>
      </rPr>
      <t xml:space="preserve">could not help being awed at the potential power of this vast mass of birds as </t>
    </r>
    <r>
      <rPr>
        <sz val="10"/>
        <color theme="5"/>
        <rFont val="Century Gothic"/>
      </rPr>
      <t xml:space="preserve">I </t>
    </r>
    <r>
      <rPr>
        <sz val="10"/>
        <color theme="2" tint="-0.499984740745262"/>
        <rFont val="Century Gothic"/>
      </rPr>
      <t xml:space="preserve">realized what strength they could exert in combination. The scene reminded me of a passage in Stevenson's Travels with a Donkey: hour unknown to those who dwell in houses, when a wakeful influence goes abroad over the </t>
    </r>
    <r>
      <rPr>
        <sz val="10"/>
        <color theme="5"/>
        <rFont val="Century Gothic"/>
      </rPr>
      <t>sleeping hemisphere</t>
    </r>
    <r>
      <rPr>
        <sz val="10"/>
        <color theme="2" tint="-0.499984740745262"/>
        <rFont val="Century Gothic"/>
      </rPr>
      <t xml:space="preserve">, and all the </t>
    </r>
    <r>
      <rPr>
        <sz val="10"/>
        <color theme="5"/>
        <rFont val="Century Gothic"/>
      </rPr>
      <t xml:space="preserve">outdoor world </t>
    </r>
    <r>
      <rPr>
        <sz val="10"/>
        <color theme="2" tint="-0.499984740745262"/>
        <rFont val="Century Gothic"/>
      </rPr>
      <t>are on their feet. It is then that the cock first crows, not this time to announce the dawn, but like a cheerful watchman speeding the course of the night. Cattle awake on the meadows; sheep break their fast on dewy hill-sides, and change to a new lair among the ferns; and house less men, who have lain down with the fowls, open their dim eyes and behold the beauty of the night. At what inaudible summons, at what gentle touch of Nature, are all these sleepers thus recalled in the same hour to life?'" (Bagshawe, 1939: 137)</t>
    </r>
  </si>
  <si>
    <r>
      <t>"That night, from midnight until I o'clock,</t>
    </r>
    <r>
      <rPr>
        <sz val="10"/>
        <color theme="5"/>
        <rFont val="Century Gothic"/>
      </rPr>
      <t xml:space="preserve"> I</t>
    </r>
    <r>
      <rPr>
        <sz val="10"/>
        <color theme="2" tint="-0.499984740745262"/>
        <rFont val="Century Gothic"/>
      </rPr>
      <t xml:space="preserve"> stood watching the departure of the penguins' fishing expedition, no less amazed than the previous time. </t>
    </r>
    <r>
      <rPr>
        <sz val="10"/>
        <color theme="5"/>
        <rFont val="Century Gothic"/>
      </rPr>
      <t>I</t>
    </r>
    <r>
      <rPr>
        <sz val="10"/>
        <color theme="2" tint="-0.499984740745262"/>
        <rFont val="Century Gothic"/>
      </rPr>
      <t xml:space="preserve"> wrote: It is, </t>
    </r>
    <r>
      <rPr>
        <sz val="10"/>
        <color theme="5"/>
        <rFont val="Century Gothic"/>
      </rPr>
      <t>we both</t>
    </r>
    <r>
      <rPr>
        <sz val="10"/>
        <color theme="2" tint="-0.499984740745262"/>
        <rFont val="Century Gothic"/>
      </rPr>
      <t xml:space="preserve"> agree, the most </t>
    </r>
    <r>
      <rPr>
        <sz val="10"/>
        <color theme="5"/>
        <rFont val="Century Gothic"/>
      </rPr>
      <t>impressive sight we have seen in the Antarctic</t>
    </r>
    <r>
      <rPr>
        <sz val="10"/>
        <color theme="2" tint="-0.499984740745262"/>
        <rFont val="Century Gothic"/>
      </rPr>
      <t>. While watching them one is compelled to keep absolutely still for fear of disturbing the organization. It would be an outrage to be the cause of one stop in the movement." (Bagshawe, 1939: 139)</t>
    </r>
  </si>
  <si>
    <r>
      <t>"</t>
    </r>
    <r>
      <rPr>
        <sz val="10"/>
        <color theme="5"/>
        <rFont val="Century Gothic"/>
      </rPr>
      <t>Lester</t>
    </r>
    <r>
      <rPr>
        <sz val="10"/>
        <color theme="2" tint="-0.499984740745262"/>
        <rFont val="Century Gothic"/>
      </rPr>
      <t xml:space="preserve"> woke </t>
    </r>
    <r>
      <rPr>
        <sz val="10"/>
        <color theme="5"/>
        <rFont val="Century Gothic"/>
      </rPr>
      <t>me</t>
    </r>
    <r>
      <rPr>
        <sz val="10"/>
        <color theme="2" tint="-0.499984740745262"/>
        <rFont val="Century Gothic"/>
      </rPr>
      <t xml:space="preserve"> at 10 o'clock on the 6th with the dismaying news that the tide-pole had disappeared three hours previously and that a large piece of ice weighing several tons, which had been floating around, for some time, was above the spot where it should have been. </t>
    </r>
    <r>
      <rPr>
        <sz val="10"/>
        <color theme="5"/>
        <rFont val="Century Gothic"/>
      </rPr>
      <t xml:space="preserve">We </t>
    </r>
    <r>
      <rPr>
        <sz val="10"/>
        <color theme="2" tint="-0.499984740745262"/>
        <rFont val="Century Gothic"/>
      </rPr>
      <t xml:space="preserve">spent, in consequence, a depressing morning under the impression that </t>
    </r>
    <r>
      <rPr>
        <sz val="10"/>
        <color theme="5"/>
        <rFont val="Century Gothic"/>
      </rPr>
      <t xml:space="preserve">we </t>
    </r>
    <r>
      <rPr>
        <sz val="10"/>
        <color theme="2" tint="-0.499984740745262"/>
        <rFont val="Century Gothic"/>
      </rPr>
      <t>had seen the last of the tide-pole." (Bagshawe, 1939: 140)</t>
    </r>
  </si>
  <si>
    <r>
      <t>"</t>
    </r>
    <r>
      <rPr>
        <sz val="10"/>
        <color theme="5"/>
        <rFont val="Century Gothic"/>
      </rPr>
      <t>In my diary</t>
    </r>
    <r>
      <rPr>
        <sz val="10"/>
        <color theme="2" tint="-0.499984740745262"/>
        <rFont val="Century Gothic"/>
      </rPr>
      <t xml:space="preserve"> entry for the 9th </t>
    </r>
    <r>
      <rPr>
        <sz val="10"/>
        <color theme="5"/>
        <rFont val="Century Gothic"/>
      </rPr>
      <t>I</t>
    </r>
    <r>
      <rPr>
        <sz val="10"/>
        <color theme="2" tint="-0.499984740745262"/>
        <rFont val="Century Gothic"/>
      </rPr>
      <t xml:space="preserve"> observed that: "It is strange that we have not seen or heard any whales lately (…) </t>
    </r>
    <r>
      <rPr>
        <sz val="10"/>
        <color theme="5"/>
        <rFont val="Century Gothic"/>
      </rPr>
      <t xml:space="preserve">We </t>
    </r>
    <r>
      <rPr>
        <sz val="10"/>
        <color theme="2" tint="-0.499984740745262"/>
        <rFont val="Century Gothic"/>
      </rPr>
      <t xml:space="preserve">there was bad weather for the next three days, but the tides were getting a little lower so we hoped that if the pole had not been crushed we should have it in order before much longer. </t>
    </r>
    <r>
      <rPr>
        <sz val="10"/>
        <color theme="5"/>
        <rFont val="Century Gothic"/>
      </rPr>
      <t xml:space="preserve">We </t>
    </r>
    <r>
      <rPr>
        <sz val="10"/>
        <color theme="2" tint="-0.499984740745262"/>
        <rFont val="Century Gothic"/>
      </rPr>
      <t xml:space="preserve">were not disappointed, may surmise that even if the </t>
    </r>
    <r>
      <rPr>
        <sz val="10"/>
        <color theme="5"/>
        <rFont val="Century Gothic"/>
      </rPr>
      <t>whalers</t>
    </r>
    <r>
      <rPr>
        <sz val="10"/>
        <color theme="2" tint="-0.499984740745262"/>
        <rFont val="Century Gothic"/>
      </rPr>
      <t xml:space="preserve"> have arrived at </t>
    </r>
    <r>
      <rPr>
        <sz val="10"/>
        <color theme="5"/>
        <rFont val="Century Gothic"/>
      </rPr>
      <t>Deception Island</t>
    </r>
    <r>
      <rPr>
        <sz val="10"/>
        <color theme="2" tint="-0.499984740745262"/>
        <rFont val="Century Gothic"/>
      </rPr>
      <t xml:space="preserve"> there is not much likelihood of our seeing them for some time." (Bagshawe, 1939: 143)</t>
    </r>
  </si>
  <si>
    <r>
      <t>"</t>
    </r>
    <r>
      <rPr>
        <sz val="10"/>
        <color theme="5"/>
        <rFont val="Century Gothic"/>
      </rPr>
      <t>We</t>
    </r>
    <r>
      <rPr>
        <sz val="10"/>
        <color theme="2" tint="-0.499984740745262"/>
        <rFont val="Century Gothic"/>
      </rPr>
      <t xml:space="preserve"> were glad to begin them again, for </t>
    </r>
    <r>
      <rPr>
        <sz val="10"/>
        <color theme="5"/>
        <rFont val="Century Gothic"/>
      </rPr>
      <t>we</t>
    </r>
    <r>
      <rPr>
        <sz val="10"/>
        <color theme="2" tint="-0.499984740745262"/>
        <rFont val="Century Gothic"/>
      </rPr>
      <t xml:space="preserve"> had been disorganized by recent events and </t>
    </r>
    <r>
      <rPr>
        <sz val="10"/>
        <color theme="5"/>
        <rFont val="Century Gothic"/>
      </rPr>
      <t>both of us</t>
    </r>
    <r>
      <rPr>
        <sz val="10"/>
        <color theme="2" tint="-0.499984740745262"/>
        <rFont val="Century Gothic"/>
      </rPr>
      <t xml:space="preserve"> were behind with oux logging. The dawn and early morning were fascinating and when the weather was fine gave us pleasurable thrills and stimulation. </t>
    </r>
    <r>
      <rPr>
        <sz val="10"/>
        <color theme="5"/>
        <rFont val="Century Gothic"/>
      </rPr>
      <t>We</t>
    </r>
    <r>
      <rPr>
        <sz val="10"/>
        <color theme="2" tint="-0.499984740745262"/>
        <rFont val="Century Gothic"/>
      </rPr>
      <t xml:space="preserve"> felt at peace with life and ready for anything. </t>
    </r>
    <r>
      <rPr>
        <sz val="10"/>
        <color theme="5"/>
        <rFont val="Century Gothic"/>
      </rPr>
      <t>Our little world,</t>
    </r>
    <r>
      <rPr>
        <sz val="10"/>
        <color theme="2" tint="-0.499984740745262"/>
        <rFont val="Century Gothic"/>
      </rPr>
      <t xml:space="preserve"> too, looked fresh and sparkling, and we seemed to get more fine weather in the early morning than during the remainder of the day, just as we do in </t>
    </r>
    <r>
      <rPr>
        <sz val="10"/>
        <color theme="5"/>
        <rFont val="Century Gothic"/>
      </rPr>
      <t>England</t>
    </r>
    <r>
      <rPr>
        <sz val="10"/>
        <color theme="2" tint="-0.499984740745262"/>
        <rFont val="Century Gothic"/>
      </rPr>
      <t>." (Bagshawe, 1939: 144)</t>
    </r>
  </si>
  <si>
    <r>
      <t xml:space="preserve">"On the night of the 17th the severed ice floe finally floated away from the Bay, and </t>
    </r>
    <r>
      <rPr>
        <sz val="10"/>
        <color theme="5"/>
        <rFont val="Century Gothic"/>
      </rPr>
      <t>we</t>
    </r>
    <r>
      <rPr>
        <sz val="10"/>
        <color theme="2" tint="-0.499984740745262"/>
        <rFont val="Century Gothic"/>
      </rPr>
      <t xml:space="preserve"> had a </t>
    </r>
    <r>
      <rPr>
        <sz val="10"/>
        <color theme="5"/>
        <rFont val="Century Gothic"/>
      </rPr>
      <t>change of scenery</t>
    </r>
    <r>
      <rPr>
        <sz val="10"/>
        <color theme="2" tint="-0.499984740745262"/>
        <rFont val="Century Gothic"/>
      </rPr>
      <t xml:space="preserve">. The temperature was high, so it looked as if the snow might begin to disappear. </t>
    </r>
    <r>
      <rPr>
        <sz val="10"/>
        <color theme="5"/>
        <rFont val="Century Gothic"/>
      </rPr>
      <t xml:space="preserve">We </t>
    </r>
    <r>
      <rPr>
        <sz val="10"/>
        <color theme="2" tint="-0.499984740745262"/>
        <rFont val="Century Gothic"/>
      </rPr>
      <t>were anxious for this to happen" (Bagshawe, 1939: 145)</t>
    </r>
  </si>
  <si>
    <r>
      <t>"The time really passed rapidly, though some days seemed neverending and</t>
    </r>
    <r>
      <rPr>
        <sz val="10"/>
        <color theme="5"/>
        <rFont val="Century Gothic"/>
      </rPr>
      <t xml:space="preserve"> I </t>
    </r>
    <r>
      <rPr>
        <sz val="10"/>
        <color theme="2" tint="-0.499984740745262"/>
        <rFont val="Century Gothic"/>
      </rPr>
      <t xml:space="preserve">sometimes wondered during a lonely walk how </t>
    </r>
    <r>
      <rPr>
        <sz val="10"/>
        <color theme="5"/>
        <rFont val="Century Gothic"/>
      </rPr>
      <t xml:space="preserve">I </t>
    </r>
    <r>
      <rPr>
        <sz val="10"/>
        <color theme="2" tint="-0.499984740745262"/>
        <rFont val="Century Gothic"/>
      </rPr>
      <t xml:space="preserve">could wait for the many days to pass before </t>
    </r>
    <r>
      <rPr>
        <sz val="10"/>
        <color theme="5"/>
        <rFont val="Century Gothic"/>
      </rPr>
      <t xml:space="preserve">I </t>
    </r>
    <r>
      <rPr>
        <sz val="10"/>
        <color theme="2" tint="-0.499984740745262"/>
        <rFont val="Century Gothic"/>
      </rPr>
      <t xml:space="preserve">should see </t>
    </r>
    <r>
      <rPr>
        <sz val="10"/>
        <color theme="5"/>
        <rFont val="Century Gothic"/>
      </rPr>
      <t>home</t>
    </r>
    <r>
      <rPr>
        <sz val="10"/>
        <color theme="2" tint="-0.499984740745262"/>
        <rFont val="Century Gothic"/>
      </rPr>
      <t xml:space="preserve">. There was plenty of time to soliloquize. The afternoon of 20 November brought to an end </t>
    </r>
    <r>
      <rPr>
        <sz val="10"/>
        <color theme="5"/>
        <rFont val="Century Gothic"/>
      </rPr>
      <t>my first year in the Antarctic regions</t>
    </r>
    <r>
      <rPr>
        <sz val="10"/>
        <color theme="2" tint="-0.499984740745262"/>
        <rFont val="Century Gothic"/>
      </rPr>
      <t xml:space="preserve">; on that day a year before </t>
    </r>
    <r>
      <rPr>
        <sz val="10"/>
        <color theme="5"/>
        <rFont val="Century Gothic"/>
      </rPr>
      <t xml:space="preserve">I </t>
    </r>
    <r>
      <rPr>
        <sz val="10"/>
        <color theme="2" tint="-0.499984740745262"/>
        <rFont val="Century Gothic"/>
      </rPr>
      <t xml:space="preserve">arrived at </t>
    </r>
    <r>
      <rPr>
        <sz val="10"/>
        <color theme="5"/>
        <rFont val="Century Gothic"/>
      </rPr>
      <t>Deception Island</t>
    </r>
    <r>
      <rPr>
        <sz val="10"/>
        <color theme="2" tint="-0.499984740745262"/>
        <rFont val="Century Gothic"/>
      </rPr>
      <t>." (Bagshawe, 1939: 146)</t>
    </r>
  </si>
  <si>
    <r>
      <t>"As usual the fire gave</t>
    </r>
    <r>
      <rPr>
        <sz val="10"/>
        <color theme="5"/>
        <rFont val="Century Gothic"/>
      </rPr>
      <t xml:space="preserve"> us</t>
    </r>
    <r>
      <rPr>
        <sz val="10"/>
        <color theme="2" tint="-0.499984740745262"/>
        <rFont val="Century Gothic"/>
      </rPr>
      <t xml:space="preserve"> much trouble and had to be re-laid as many as three times during one day. </t>
    </r>
    <r>
      <rPr>
        <sz val="10"/>
        <color theme="5"/>
        <rFont val="Century Gothic"/>
      </rPr>
      <t>We</t>
    </r>
    <r>
      <rPr>
        <sz val="10"/>
        <color theme="2" tint="-0.499984740745262"/>
        <rFont val="Century Gothic"/>
      </rPr>
      <t xml:space="preserve"> had long ago covered the whole range of our united vocabularies, but in justice it must be said that it was less the fault of the fireplace, or more correctly, the bucket, than that of the poor quality coal." (Bagshawe, 1939: 146)</t>
    </r>
  </si>
  <si>
    <r>
      <t>"</t>
    </r>
    <r>
      <rPr>
        <sz val="10"/>
        <color theme="5"/>
        <rFont val="Century Gothic"/>
      </rPr>
      <t xml:space="preserve">We </t>
    </r>
    <r>
      <rPr>
        <sz val="10"/>
        <color theme="2" tint="-0.499984740745262"/>
        <rFont val="Century Gothic"/>
      </rPr>
      <t xml:space="preserve">knew that the change should be beneficial to </t>
    </r>
    <r>
      <rPr>
        <sz val="10"/>
        <color theme="5"/>
        <rFont val="Century Gothic"/>
      </rPr>
      <t>our health</t>
    </r>
    <r>
      <rPr>
        <sz val="10"/>
        <color theme="2" tint="-0.499984740745262"/>
        <rFont val="Century Gothic"/>
      </rPr>
      <t xml:space="preserve">; neither of </t>
    </r>
    <r>
      <rPr>
        <sz val="10"/>
        <color theme="5"/>
        <rFont val="Century Gothic"/>
      </rPr>
      <t>us</t>
    </r>
    <r>
      <rPr>
        <sz val="10"/>
        <color theme="2" tint="-0.499984740745262"/>
        <rFont val="Century Gothic"/>
      </rPr>
      <t xml:space="preserve"> felt very strong, although </t>
    </r>
    <r>
      <rPr>
        <sz val="10"/>
        <color theme="5"/>
        <rFont val="Century Gothic"/>
      </rPr>
      <t>we</t>
    </r>
    <r>
      <rPr>
        <sz val="10"/>
        <color theme="2" tint="-0.499984740745262"/>
        <rFont val="Century Gothic"/>
      </rPr>
      <t xml:space="preserve"> were not actually out of condition.</t>
    </r>
    <r>
      <rPr>
        <sz val="10"/>
        <color theme="5"/>
        <rFont val="Century Gothic"/>
      </rPr>
      <t xml:space="preserve"> I</t>
    </r>
    <r>
      <rPr>
        <sz val="10"/>
        <color theme="2" tint="-0.499984740745262"/>
        <rFont val="Century Gothic"/>
      </rPr>
      <t xml:space="preserve"> found that the slightest amount of overworking exhausted </t>
    </r>
    <r>
      <rPr>
        <sz val="10"/>
        <color theme="5"/>
        <rFont val="Century Gothic"/>
      </rPr>
      <t>me</t>
    </r>
    <r>
      <rPr>
        <sz val="10"/>
        <color theme="2" tint="-0.499984740745262"/>
        <rFont val="Century Gothic"/>
      </rPr>
      <t xml:space="preserve">, but </t>
    </r>
    <r>
      <rPr>
        <sz val="10"/>
        <color theme="5"/>
        <rFont val="Century Gothic"/>
      </rPr>
      <t>I am,</t>
    </r>
    <r>
      <rPr>
        <sz val="10"/>
        <color theme="2" tint="-0.499984740745262"/>
        <rFont val="Century Gothic"/>
      </rPr>
      <t xml:space="preserve"> however, inclined to credit this to the unhealthy conditions the smoke and so on inside the hut, rather than to the </t>
    </r>
    <r>
      <rPr>
        <sz val="10"/>
        <color theme="5"/>
        <rFont val="Century Gothic"/>
      </rPr>
      <t>Antarctic</t>
    </r>
    <r>
      <rPr>
        <sz val="10"/>
        <color theme="2" tint="-0.499984740745262"/>
        <rFont val="Century Gothic"/>
      </rPr>
      <t xml:space="preserve"> climate, in which there were no reasons for ill-health." (Bagshawe, 1939: 149)</t>
    </r>
  </si>
  <si>
    <r>
      <t>"</t>
    </r>
    <r>
      <rPr>
        <sz val="10"/>
        <color theme="5"/>
        <rFont val="Century Gothic"/>
      </rPr>
      <t>Lester</t>
    </r>
    <r>
      <rPr>
        <sz val="10"/>
        <color theme="2" tint="-0.499984740745262"/>
        <rFont val="Century Gothic"/>
      </rPr>
      <t xml:space="preserve"> very considerately and without hesitation put aside any idea of eating the eggs until there were sufficient for observation purposes. </t>
    </r>
    <r>
      <rPr>
        <sz val="10"/>
        <color theme="5"/>
        <rFont val="Century Gothic"/>
      </rPr>
      <t>We</t>
    </r>
    <r>
      <rPr>
        <sz val="10"/>
        <color theme="2" tint="-0.499984740745262"/>
        <rFont val="Century Gothic"/>
      </rPr>
      <t xml:space="preserve"> were both anxious to eat them, but </t>
    </r>
    <r>
      <rPr>
        <sz val="10"/>
        <color theme="5"/>
        <rFont val="Century Gothic"/>
      </rPr>
      <t>w</t>
    </r>
    <r>
      <rPr>
        <sz val="10"/>
        <color theme="2" tint="-0.499984740745262"/>
        <rFont val="Century Gothic"/>
      </rPr>
      <t>e felt that the scientific work should have preference." (Bagshawe, 1939: 149)</t>
    </r>
  </si>
  <si>
    <r>
      <t>"</t>
    </r>
    <r>
      <rPr>
        <sz val="10"/>
        <color theme="5"/>
        <rFont val="Century Gothic"/>
      </rPr>
      <t xml:space="preserve">Charcot </t>
    </r>
    <r>
      <rPr>
        <sz val="10"/>
        <color theme="2" tint="-0.499984740745262"/>
        <rFont val="Century Gothic"/>
      </rPr>
      <t xml:space="preserve">gave the date for the first Gentoo egg as November 18. This date differed from </t>
    </r>
    <r>
      <rPr>
        <sz val="10"/>
        <color theme="5"/>
        <rFont val="Century Gothic"/>
      </rPr>
      <t>ours</t>
    </r>
    <r>
      <rPr>
        <sz val="10"/>
        <color theme="2" tint="-0.499984740745262"/>
        <rFont val="Century Gothic"/>
      </rPr>
      <t xml:space="preserve">, a rather curious fact, for the </t>
    </r>
    <r>
      <rPr>
        <sz val="10"/>
        <color theme="5"/>
        <rFont val="Century Gothic"/>
      </rPr>
      <t xml:space="preserve">Petermann Island </t>
    </r>
    <r>
      <rPr>
        <sz val="10"/>
        <color theme="2" tint="-0.499984740745262"/>
        <rFont val="Century Gothic"/>
      </rPr>
      <t>rookery was farther south." (Bagshawe, 1939: 150)</t>
    </r>
  </si>
  <si>
    <r>
      <t xml:space="preserve">"At the moment </t>
    </r>
    <r>
      <rPr>
        <sz val="10"/>
        <color theme="5"/>
        <rFont val="Century Gothic"/>
      </rPr>
      <t xml:space="preserve">we </t>
    </r>
    <r>
      <rPr>
        <sz val="10"/>
        <color theme="2" tint="-0.499984740745262"/>
        <rFont val="Century Gothic"/>
      </rPr>
      <t xml:space="preserve">were living in distinct comfort. The temperature outside was about 40.0 F. and the fire was going like a furnace for the first time in its short but aggravating life. At 6p.m. the temperature inside was up to 82.0 F., and although the door was wide open, </t>
    </r>
    <r>
      <rPr>
        <sz val="10"/>
        <color theme="5"/>
        <rFont val="Century Gothic"/>
      </rPr>
      <t xml:space="preserve">I wrote my diary </t>
    </r>
    <r>
      <rPr>
        <sz val="10"/>
        <color theme="2" tint="-0.499984740745262"/>
        <rFont val="Century Gothic"/>
      </rPr>
      <t>and notes in my underclothes." (Bagshawe, 1939: 151)</t>
    </r>
  </si>
  <si>
    <r>
      <t>"</t>
    </r>
    <r>
      <rPr>
        <sz val="10"/>
        <color theme="5"/>
        <rFont val="Century Gothic"/>
      </rPr>
      <t xml:space="preserve">I </t>
    </r>
    <r>
      <rPr>
        <sz val="10"/>
        <color theme="2" tint="-0.499984740745262"/>
        <rFont val="Century Gothic"/>
      </rPr>
      <t xml:space="preserve">could not help but admire the way in which </t>
    </r>
    <r>
      <rPr>
        <sz val="10"/>
        <color theme="5"/>
        <rFont val="Century Gothic"/>
      </rPr>
      <t>Lester</t>
    </r>
    <r>
      <rPr>
        <sz val="10"/>
        <color theme="2" tint="-0.499984740745262"/>
        <rFont val="Century Gothic"/>
      </rPr>
      <t xml:space="preserve"> ate the blowings without hesitation, for, in spite of </t>
    </r>
    <r>
      <rPr>
        <sz val="10"/>
        <color theme="5"/>
        <rFont val="Century Gothic"/>
      </rPr>
      <t>my</t>
    </r>
    <r>
      <rPr>
        <sz val="10"/>
        <color theme="2" tint="-0.499984740745262"/>
        <rFont val="Century Gothic"/>
      </rPr>
      <t xml:space="preserve"> best endeavours, they were not entirely undiluted egg! There was so much to do that the days passed by rapidly." (Bagshawe, 1939: 154)</t>
    </r>
  </si>
  <si>
    <r>
      <t xml:space="preserve">"By this time </t>
    </r>
    <r>
      <rPr>
        <sz val="10"/>
        <color theme="5"/>
        <rFont val="Century Gothic"/>
      </rPr>
      <t>we</t>
    </r>
    <r>
      <rPr>
        <sz val="10"/>
        <color theme="2" tint="-0.499984740745262"/>
        <rFont val="Century Gothic"/>
      </rPr>
      <t xml:space="preserve"> were having to economize with candles as much as we possibly could. The bag in which we kept candle-ends was carefully searched for the larger pieces. </t>
    </r>
    <r>
      <rPr>
        <sz val="10"/>
        <color theme="5"/>
        <rFont val="Century Gothic"/>
      </rPr>
      <t xml:space="preserve">We </t>
    </r>
    <r>
      <rPr>
        <sz val="10"/>
        <color theme="2" tint="-0.499984740745262"/>
        <rFont val="Century Gothic"/>
      </rPr>
      <t xml:space="preserve">did not relish the idea of living in the hut with no light other than blubber lamps, like the </t>
    </r>
    <r>
      <rPr>
        <sz val="10"/>
        <color theme="5"/>
        <rFont val="Century Gothic"/>
      </rPr>
      <t>Esquimaux</t>
    </r>
    <r>
      <rPr>
        <sz val="10"/>
        <color theme="2" tint="-0.499984740745262"/>
        <rFont val="Century Gothic"/>
      </rPr>
      <t>." (Bagshawe, 1939: 156)</t>
    </r>
  </si>
  <si>
    <r>
      <t xml:space="preserve">"Every now and then the fire played </t>
    </r>
    <r>
      <rPr>
        <sz val="10"/>
        <color theme="5"/>
        <rFont val="Century Gothic"/>
      </rPr>
      <t>us</t>
    </r>
    <r>
      <rPr>
        <sz val="10"/>
        <color theme="2" tint="-0.499984740745262"/>
        <rFont val="Century Gothic"/>
      </rPr>
      <t xml:space="preserve"> up; on one memorable afternoon, </t>
    </r>
    <r>
      <rPr>
        <sz val="10"/>
        <color theme="5"/>
        <rFont val="Century Gothic"/>
      </rPr>
      <t>Lester</t>
    </r>
    <r>
      <rPr>
        <sz val="10"/>
        <color theme="2" tint="-0.499984740745262"/>
        <rFont val="Century Gothic"/>
      </rPr>
      <t xml:space="preserve">, whose watch it was, found that it had nearly gone out, so before setting forth to take </t>
    </r>
    <r>
      <rPr>
        <sz val="10"/>
        <color theme="5"/>
        <rFont val="Century Gothic"/>
      </rPr>
      <t xml:space="preserve">his </t>
    </r>
    <r>
      <rPr>
        <sz val="10"/>
        <color theme="2" tint="-0.499984740745262"/>
        <rFont val="Century Gothic"/>
      </rPr>
      <t xml:space="preserve">observations </t>
    </r>
    <r>
      <rPr>
        <sz val="10"/>
        <color theme="5"/>
        <rFont val="Century Gothic"/>
      </rPr>
      <t xml:space="preserve">he </t>
    </r>
    <r>
      <rPr>
        <sz val="10"/>
        <color theme="2" tint="-0.499984740745262"/>
        <rFont val="Century Gothic"/>
      </rPr>
      <t xml:space="preserve">poked it, added a few knobs of coal, and uttered a prayer. When </t>
    </r>
    <r>
      <rPr>
        <sz val="10"/>
        <color theme="5"/>
        <rFont val="Century Gothic"/>
      </rPr>
      <t>he</t>
    </r>
    <r>
      <rPr>
        <sz val="10"/>
        <color theme="2" tint="-0.499984740745262"/>
        <rFont val="Century Gothic"/>
      </rPr>
      <t xml:space="preserve"> returned </t>
    </r>
    <r>
      <rPr>
        <sz val="10"/>
        <color theme="5"/>
        <rFont val="Century Gothic"/>
      </rPr>
      <t>he</t>
    </r>
    <r>
      <rPr>
        <sz val="10"/>
        <color theme="2" tint="-0.499984740745262"/>
        <rFont val="Century Gothic"/>
      </rPr>
      <t xml:space="preserve"> found a roaring furnace and the temperature in the hut up to 94*0 F. When </t>
    </r>
    <r>
      <rPr>
        <sz val="10"/>
        <color theme="5"/>
        <rFont val="Century Gothic"/>
      </rPr>
      <t xml:space="preserve">I </t>
    </r>
    <r>
      <rPr>
        <sz val="10"/>
        <color theme="2" tint="-0.499984740745262"/>
        <rFont val="Century Gothic"/>
      </rPr>
      <t>got up just before 5 p.m. the kitchen was still like an oven." (Bagshawe, 1939: 157)</t>
    </r>
  </si>
  <si>
    <r>
      <t xml:space="preserve">"On the 9th </t>
    </r>
    <r>
      <rPr>
        <sz val="10"/>
        <color theme="5"/>
        <rFont val="Century Gothic"/>
      </rPr>
      <t xml:space="preserve">we </t>
    </r>
    <r>
      <rPr>
        <sz val="10"/>
        <color theme="2" tint="-0.499984740745262"/>
        <rFont val="Century Gothic"/>
      </rPr>
      <t xml:space="preserve">made another slight alteration in routine. The one who turned in during the afternoon was to do so before I p.m. so that </t>
    </r>
    <r>
      <rPr>
        <sz val="10"/>
        <color theme="5"/>
        <rFont val="Century Gothic"/>
      </rPr>
      <t>he</t>
    </r>
    <r>
      <rPr>
        <sz val="10"/>
        <color theme="2" tint="-0.499984740745262"/>
        <rFont val="Century Gothic"/>
      </rPr>
      <t xml:space="preserve"> had a clear sleep until half-past four; before, </t>
    </r>
    <r>
      <rPr>
        <sz val="10"/>
        <color theme="5"/>
        <rFont val="Century Gothic"/>
      </rPr>
      <t>he</t>
    </r>
    <r>
      <rPr>
        <sz val="10"/>
        <color theme="2" tint="-0.499984740745262"/>
        <rFont val="Century Gothic"/>
      </rPr>
      <t xml:space="preserve"> did not get to bed until about a quarter to two..." (Bagshawe, 1939: 157)</t>
    </r>
  </si>
  <si>
    <r>
      <t xml:space="preserve">"(…) while </t>
    </r>
    <r>
      <rPr>
        <sz val="10"/>
        <color theme="5"/>
        <rFont val="Century Gothic"/>
      </rPr>
      <t xml:space="preserve">Lester </t>
    </r>
    <r>
      <rPr>
        <sz val="10"/>
        <color theme="2" tint="-0.499984740745262"/>
        <rFont val="Century Gothic"/>
      </rPr>
      <t xml:space="preserve">was finishing the cleaning which he had left over from Saturday when </t>
    </r>
    <r>
      <rPr>
        <sz val="10"/>
        <color theme="5"/>
        <rFont val="Century Gothic"/>
      </rPr>
      <t>he</t>
    </r>
    <r>
      <rPr>
        <sz val="10"/>
        <color theme="2" tint="-0.499984740745262"/>
        <rFont val="Century Gothic"/>
      </rPr>
      <t xml:space="preserve"> did not feel very well, I walked over to </t>
    </r>
    <r>
      <rPr>
        <sz val="10"/>
        <color theme="5"/>
        <rFont val="Century Gothic"/>
      </rPr>
      <t>Coal Point,</t>
    </r>
    <r>
      <rPr>
        <sz val="10"/>
        <color theme="2" tint="-0.499984740745262"/>
        <rFont val="Century Gothic"/>
      </rPr>
      <t xml:space="preserve"> along the shore, to collect some penguin eggs." (Bagshawe, 1939: 160)</t>
    </r>
  </si>
  <si>
    <r>
      <t>"</t>
    </r>
    <r>
      <rPr>
        <sz val="10"/>
        <color theme="5"/>
        <rFont val="Century Gothic"/>
      </rPr>
      <t>I</t>
    </r>
    <r>
      <rPr>
        <sz val="10"/>
        <color theme="2" tint="-0.499984740745262"/>
        <rFont val="Century Gothic"/>
      </rPr>
      <t xml:space="preserve"> saw to my surprise and delight a ship in the distance. </t>
    </r>
    <r>
      <rPr>
        <sz val="10"/>
        <color theme="5"/>
        <rFont val="Century Gothic"/>
      </rPr>
      <t xml:space="preserve">I </t>
    </r>
    <r>
      <rPr>
        <sz val="10"/>
        <color theme="2" tint="-0.499984740745262"/>
        <rFont val="Century Gothic"/>
      </rPr>
      <t xml:space="preserve">stared hard at it to make quite certain that it was indeed a ship and not one of the imaginary ones </t>
    </r>
    <r>
      <rPr>
        <sz val="10"/>
        <color theme="5"/>
        <rFont val="Century Gothic"/>
      </rPr>
      <t>we had</t>
    </r>
    <r>
      <rPr>
        <sz val="10"/>
        <color theme="2" tint="-0.499984740745262"/>
        <rFont val="Century Gothic"/>
      </rPr>
      <t xml:space="preserve"> often seen and which always turned out to be icebergs, and then pelted back to the hut to tell </t>
    </r>
    <r>
      <rPr>
        <sz val="10"/>
        <color theme="5"/>
        <rFont val="Century Gothic"/>
      </rPr>
      <t>Lester</t>
    </r>
    <r>
      <rPr>
        <sz val="10"/>
        <color theme="2" tint="-0.499984740745262"/>
        <rFont val="Century Gothic"/>
      </rPr>
      <t xml:space="preserve">. Excitedly </t>
    </r>
    <r>
      <rPr>
        <sz val="10"/>
        <color theme="5"/>
        <rFont val="Century Gothic"/>
      </rPr>
      <t xml:space="preserve">we </t>
    </r>
    <r>
      <rPr>
        <sz val="10"/>
        <color theme="2" tint="-0.499984740745262"/>
        <rFont val="Century Gothic"/>
      </rPr>
      <t xml:space="preserve">watched through the binoculars as it drew closer until </t>
    </r>
    <r>
      <rPr>
        <sz val="10"/>
        <color theme="5"/>
        <rFont val="Century Gothic"/>
      </rPr>
      <t xml:space="preserve">we </t>
    </r>
    <r>
      <rPr>
        <sz val="10"/>
        <color theme="2" tint="-0.499984740745262"/>
        <rFont val="Century Gothic"/>
      </rPr>
      <t xml:space="preserve">could read the name. It was the Graham, one of the Svend Foyns catchers. </t>
    </r>
    <r>
      <rPr>
        <sz val="10"/>
        <color theme="5"/>
        <rFont val="Century Gothic"/>
      </rPr>
      <t>We</t>
    </r>
    <r>
      <rPr>
        <sz val="10"/>
        <color theme="2" tint="-0.499984740745262"/>
        <rFont val="Century Gothic"/>
      </rPr>
      <t xml:space="preserve"> hurried through </t>
    </r>
    <r>
      <rPr>
        <sz val="10"/>
        <color theme="5"/>
        <rFont val="Century Gothic"/>
      </rPr>
      <t xml:space="preserve">our </t>
    </r>
    <r>
      <rPr>
        <sz val="10"/>
        <color theme="2" tint="-0.499984740745262"/>
        <rFont val="Century Gothic"/>
      </rPr>
      <t xml:space="preserve">work and prepared for their arrival. In a way </t>
    </r>
    <r>
      <rPr>
        <sz val="10"/>
        <color theme="5"/>
        <rFont val="Century Gothic"/>
      </rPr>
      <t xml:space="preserve">we </t>
    </r>
    <r>
      <rPr>
        <sz val="10"/>
        <color theme="2" tint="-0.499984740745262"/>
        <rFont val="Century Gothic"/>
      </rPr>
      <t xml:space="preserve">almost dreaded it; </t>
    </r>
    <r>
      <rPr>
        <sz val="10"/>
        <color theme="5"/>
        <rFont val="Century Gothic"/>
      </rPr>
      <t>we</t>
    </r>
    <r>
      <rPr>
        <sz val="10"/>
        <color theme="2" tint="-0.499984740745262"/>
        <rFont val="Century Gothic"/>
      </rPr>
      <t xml:space="preserve"> had that numb feeling of apprehension that there might be bad news from </t>
    </r>
    <r>
      <rPr>
        <sz val="10"/>
        <color theme="5"/>
        <rFont val="Century Gothic"/>
      </rPr>
      <t xml:space="preserve">home </t>
    </r>
    <r>
      <rPr>
        <sz val="10"/>
        <color theme="2" tint="-0.499984740745262"/>
        <rFont val="Century Gothic"/>
      </rPr>
      <t xml:space="preserve">after so long a time. We hoisted the flag and when the catcher was near the Island were able to recognize </t>
    </r>
    <r>
      <rPr>
        <sz val="10"/>
        <color theme="5"/>
        <rFont val="Century Gothic"/>
      </rPr>
      <t>Captain O. Andersen and Mr A. G. Bennett,</t>
    </r>
    <r>
      <rPr>
        <sz val="10"/>
        <color theme="2" tint="-0.499984740745262"/>
        <rFont val="Century Gothic"/>
      </rPr>
      <t xml:space="preserve"> the government </t>
    </r>
    <r>
      <rPr>
        <sz val="10"/>
        <color theme="5"/>
        <rFont val="Century Gothic"/>
      </rPr>
      <t>magistrate</t>
    </r>
    <r>
      <rPr>
        <sz val="10"/>
        <color theme="2" tint="-0.499984740745262"/>
        <rFont val="Century Gothic"/>
      </rPr>
      <t xml:space="preserve">. Impatiently </t>
    </r>
    <r>
      <rPr>
        <sz val="10"/>
        <color theme="5"/>
        <rFont val="Century Gothic"/>
      </rPr>
      <t>we</t>
    </r>
    <r>
      <rPr>
        <sz val="10"/>
        <color theme="2" tint="-0.499984740745262"/>
        <rFont val="Century Gothic"/>
      </rPr>
      <t xml:space="preserve"> watched them while they launched the life-boat until they reached shore, and we were able to shake hands with Captain Andersen of the Svend Foyn I, </t>
    </r>
    <r>
      <rPr>
        <sz val="10"/>
        <color theme="5"/>
        <rFont val="Century Gothic"/>
      </rPr>
      <t>Captain Hansen</t>
    </r>
    <r>
      <rPr>
        <sz val="10"/>
        <color theme="2" tint="-0.499984740745262"/>
        <rFont val="Century Gothic"/>
      </rPr>
      <t xml:space="preserve"> of the Thor I, </t>
    </r>
    <r>
      <rPr>
        <sz val="10"/>
        <color theme="5"/>
        <rFont val="Century Gothic"/>
      </rPr>
      <t>Captain Skidsmo</t>
    </r>
    <r>
      <rPr>
        <sz val="10"/>
        <color theme="2" tint="-0.499984740745262"/>
        <rFont val="Century Gothic"/>
      </rPr>
      <t xml:space="preserve"> of the Graham and Mr Bennett. Such handshakes, they almost conveyed our joyous feelings, and to </t>
    </r>
    <r>
      <rPr>
        <sz val="10"/>
        <color theme="5"/>
        <rFont val="Century Gothic"/>
      </rPr>
      <t xml:space="preserve">our </t>
    </r>
    <r>
      <rPr>
        <sz val="10"/>
        <color theme="2" tint="-0.499984740745262"/>
        <rFont val="Century Gothic"/>
      </rPr>
      <t xml:space="preserve">relief and happiness we were told that all was well at </t>
    </r>
    <r>
      <rPr>
        <sz val="10"/>
        <color theme="5"/>
        <rFont val="Century Gothic"/>
      </rPr>
      <t>home.</t>
    </r>
    <r>
      <rPr>
        <sz val="10"/>
        <color theme="2" tint="-0.499984740745262"/>
        <rFont val="Century Gothic"/>
      </rPr>
      <t>" (Bagshawe, 1939: 161)</t>
    </r>
  </si>
  <si>
    <r>
      <t>"</t>
    </r>
    <r>
      <rPr>
        <sz val="10"/>
        <color theme="5"/>
        <rFont val="Century Gothic"/>
      </rPr>
      <t>Captain Andersen</t>
    </r>
    <r>
      <rPr>
        <sz val="10"/>
        <color theme="2" tint="-0.499984740745262"/>
        <rFont val="Century Gothic"/>
      </rPr>
      <t xml:space="preserve"> had gone to all the trouble of making a special trip from </t>
    </r>
    <r>
      <rPr>
        <sz val="10"/>
        <color theme="5"/>
        <rFont val="Century Gothic"/>
      </rPr>
      <t>Deception Island</t>
    </r>
    <r>
      <rPr>
        <sz val="10"/>
        <color theme="2" tint="-0.499984740745262"/>
        <rFont val="Century Gothic"/>
      </rPr>
      <t xml:space="preserve"> to see if </t>
    </r>
    <r>
      <rPr>
        <sz val="10"/>
        <color theme="5"/>
        <rFont val="Century Gothic"/>
      </rPr>
      <t>we</t>
    </r>
    <r>
      <rPr>
        <sz val="10"/>
        <color theme="2" tint="-0.499984740745262"/>
        <rFont val="Century Gothic"/>
      </rPr>
      <t xml:space="preserve"> were safe and well. He was just like a </t>
    </r>
    <r>
      <rPr>
        <sz val="10"/>
        <color theme="5"/>
        <rFont val="Century Gothic"/>
      </rPr>
      <t xml:space="preserve">father </t>
    </r>
    <r>
      <rPr>
        <sz val="10"/>
        <color theme="2" tint="-0.499984740745262"/>
        <rFont val="Century Gothic"/>
      </rPr>
      <t xml:space="preserve">to us and was as happy as </t>
    </r>
    <r>
      <rPr>
        <sz val="10"/>
        <color theme="5"/>
        <rFont val="Century Gothic"/>
      </rPr>
      <t xml:space="preserve">our own people </t>
    </r>
    <r>
      <rPr>
        <sz val="10"/>
        <color theme="2" tint="-0.499984740745262"/>
        <rFont val="Century Gothic"/>
      </rPr>
      <t xml:space="preserve">would have been to see us in better health than he could possibly have anticipated. </t>
    </r>
    <r>
      <rPr>
        <sz val="10"/>
        <color theme="5"/>
        <rFont val="Century Gothic"/>
      </rPr>
      <t>Their</t>
    </r>
    <r>
      <rPr>
        <sz val="10"/>
        <color theme="2" tint="-0.499984740745262"/>
        <rFont val="Century Gothic"/>
      </rPr>
      <t xml:space="preserve"> generosity was fine, and </t>
    </r>
    <r>
      <rPr>
        <sz val="10"/>
        <color theme="5"/>
        <rFont val="Century Gothic"/>
      </rPr>
      <t xml:space="preserve">we </t>
    </r>
    <r>
      <rPr>
        <sz val="10"/>
        <color theme="2" tint="-0.499984740745262"/>
        <rFont val="Century Gothic"/>
      </rPr>
      <t>felt it difficult indeed to tell them how deeply we appreciated their help, voluntarily and whole-heartedly given." (Bagshawe, 1939: 161)</t>
    </r>
  </si>
  <si>
    <r>
      <t>"</t>
    </r>
    <r>
      <rPr>
        <sz val="10"/>
        <color theme="5"/>
        <rFont val="Century Gothic"/>
      </rPr>
      <t>They</t>
    </r>
    <r>
      <rPr>
        <sz val="10"/>
        <color theme="2" tint="-0.499984740745262"/>
        <rFont val="Century Gothic"/>
      </rPr>
      <t xml:space="preserve"> arrived with the idea that </t>
    </r>
    <r>
      <rPr>
        <sz val="10"/>
        <color theme="5"/>
        <rFont val="Century Gothic"/>
      </rPr>
      <t>they</t>
    </r>
    <r>
      <rPr>
        <sz val="10"/>
        <color theme="2" tint="-0.499984740745262"/>
        <rFont val="Century Gothic"/>
      </rPr>
      <t xml:space="preserve"> could take </t>
    </r>
    <r>
      <rPr>
        <sz val="10"/>
        <color theme="5"/>
        <rFont val="Century Gothic"/>
      </rPr>
      <t>us</t>
    </r>
    <r>
      <rPr>
        <sz val="10"/>
        <color theme="2" tint="-0.499984740745262"/>
        <rFont val="Century Gothic"/>
      </rPr>
      <t xml:space="preserve"> away there and then, but they soon understood that we had many things to clear up and that we could not leave immediately. </t>
    </r>
    <r>
      <rPr>
        <sz val="10"/>
        <color theme="5"/>
        <rFont val="Century Gothic"/>
      </rPr>
      <t>We</t>
    </r>
    <r>
      <rPr>
        <sz val="10"/>
        <color theme="2" tint="-0.499984740745262"/>
        <rFont val="Century Gothic"/>
      </rPr>
      <t xml:space="preserve"> discussed the matter and after t</t>
    </r>
    <r>
      <rPr>
        <sz val="10"/>
        <color theme="5"/>
        <rFont val="Century Gothic"/>
      </rPr>
      <t>hey had told us</t>
    </r>
    <r>
      <rPr>
        <sz val="10"/>
        <color theme="2" tint="-0.499984740745262"/>
        <rFont val="Century Gothic"/>
      </rPr>
      <t xml:space="preserve"> all they knew of news from </t>
    </r>
    <r>
      <rPr>
        <sz val="10"/>
        <color theme="5"/>
        <rFont val="Century Gothic"/>
      </rPr>
      <t>home they</t>
    </r>
    <r>
      <rPr>
        <sz val="10"/>
        <color theme="2" tint="-0.499984740745262"/>
        <rFont val="Century Gothic"/>
      </rPr>
      <t xml:space="preserve"> agreed to pick </t>
    </r>
    <r>
      <rPr>
        <sz val="10"/>
        <color theme="5"/>
        <rFont val="Century Gothic"/>
      </rPr>
      <t>us</t>
    </r>
    <r>
      <rPr>
        <sz val="10"/>
        <color theme="2" tint="-0.499984740745262"/>
        <rFont val="Century Gothic"/>
      </rPr>
      <t xml:space="preserve"> up in two or three weeks' time, together with any of the gear that </t>
    </r>
    <r>
      <rPr>
        <sz val="10"/>
        <color theme="5"/>
        <rFont val="Century Gothic"/>
      </rPr>
      <t xml:space="preserve">we </t>
    </r>
    <r>
      <rPr>
        <sz val="10"/>
        <color theme="2" tint="-0.499984740745262"/>
        <rFont val="Century Gothic"/>
      </rPr>
      <t>wished to take away." (Bagshawe, 1939: 161)</t>
    </r>
  </si>
  <si>
    <r>
      <t xml:space="preserve">"The catcher arrived off shore at 3 p.m. and after </t>
    </r>
    <r>
      <rPr>
        <sz val="10"/>
        <color theme="5"/>
        <rFont val="Century Gothic"/>
      </rPr>
      <t xml:space="preserve">our visitors </t>
    </r>
    <r>
      <rPr>
        <sz val="10"/>
        <color theme="2" tint="-0.499984740745262"/>
        <rFont val="Century Gothic"/>
      </rPr>
      <t xml:space="preserve">had spent some time on land talking and drinking our health </t>
    </r>
    <r>
      <rPr>
        <sz val="10"/>
        <color theme="5"/>
        <rFont val="Century Gothic"/>
      </rPr>
      <t>we went</t>
    </r>
    <r>
      <rPr>
        <sz val="10"/>
        <color theme="2" tint="-0.499984740745262"/>
        <rFont val="Century Gothic"/>
      </rPr>
      <t xml:space="preserve"> on board and had several cups of coffee and some bread. The food tasted wonderful to </t>
    </r>
    <r>
      <rPr>
        <sz val="10"/>
        <color theme="5"/>
        <rFont val="Century Gothic"/>
      </rPr>
      <t>us</t>
    </r>
    <r>
      <rPr>
        <sz val="10"/>
        <color theme="2" tint="-0.499984740745262"/>
        <rFont val="Century Gothic"/>
      </rPr>
      <t xml:space="preserve">, and </t>
    </r>
    <r>
      <rPr>
        <sz val="10"/>
        <color theme="5"/>
        <rFont val="Century Gothic"/>
      </rPr>
      <t>we</t>
    </r>
    <r>
      <rPr>
        <sz val="10"/>
        <color theme="2" tint="-0.499984740745262"/>
        <rFont val="Century Gothic"/>
      </rPr>
      <t xml:space="preserve"> asked them to leave </t>
    </r>
    <r>
      <rPr>
        <sz val="10"/>
        <color theme="5"/>
        <rFont val="Century Gothic"/>
      </rPr>
      <t>us</t>
    </r>
    <r>
      <rPr>
        <sz val="10"/>
        <color theme="2" tint="-0.499984740745262"/>
        <rFont val="Century Gothic"/>
      </rPr>
      <t xml:space="preserve"> a small supply of eatables." (Bagshawe, 1939: 161)</t>
    </r>
  </si>
  <si>
    <r>
      <t xml:space="preserve">"Among other things </t>
    </r>
    <r>
      <rPr>
        <sz val="10"/>
        <color theme="5"/>
        <rFont val="Century Gothic"/>
      </rPr>
      <t xml:space="preserve">we </t>
    </r>
    <r>
      <rPr>
        <sz val="10"/>
        <color theme="2" tint="-0.499984740745262"/>
        <rFont val="Century Gothic"/>
      </rPr>
      <t xml:space="preserve">heard that </t>
    </r>
    <r>
      <rPr>
        <sz val="10"/>
        <color theme="5"/>
        <rFont val="Century Gothic"/>
      </rPr>
      <t xml:space="preserve">Cope </t>
    </r>
    <r>
      <rPr>
        <sz val="10"/>
        <color theme="2" tint="-0.499984740745262"/>
        <rFont val="Century Gothic"/>
      </rPr>
      <t xml:space="preserve">had been unable to procure a ship and that at one time there had been very little chance of the </t>
    </r>
    <r>
      <rPr>
        <sz val="10"/>
        <color theme="5"/>
        <rFont val="Century Gothic"/>
      </rPr>
      <t xml:space="preserve">whalers </t>
    </r>
    <r>
      <rPr>
        <sz val="10"/>
        <color theme="2" tint="-0.499984740745262"/>
        <rFont val="Century Gothic"/>
      </rPr>
      <t xml:space="preserve">getting back to </t>
    </r>
    <r>
      <rPr>
        <sz val="10"/>
        <color theme="5"/>
        <rFont val="Century Gothic"/>
      </rPr>
      <t>us</t>
    </r>
    <r>
      <rPr>
        <sz val="10"/>
        <color theme="2" tint="-0.499984740745262"/>
        <rFont val="Century Gothic"/>
      </rPr>
      <t xml:space="preserve"> on account of difficulty they had had of selling. </t>
    </r>
    <r>
      <rPr>
        <sz val="10"/>
        <color theme="5"/>
        <rFont val="Century Gothic"/>
      </rPr>
      <t>We s</t>
    </r>
    <r>
      <rPr>
        <sz val="10"/>
        <color theme="2" tint="-0.499984740745262"/>
        <rFont val="Century Gothic"/>
      </rPr>
      <t xml:space="preserve">hould have felt uneasy had </t>
    </r>
    <r>
      <rPr>
        <sz val="10"/>
        <color theme="5"/>
        <rFont val="Century Gothic"/>
      </rPr>
      <t>we</t>
    </r>
    <r>
      <rPr>
        <sz val="10"/>
        <color theme="2" tint="-0.499984740745262"/>
        <rFont val="Century Gothic"/>
      </rPr>
      <t xml:space="preserve"> known of the worries caused to those at </t>
    </r>
    <r>
      <rPr>
        <sz val="10"/>
        <color theme="5"/>
        <rFont val="Century Gothic"/>
      </rPr>
      <t xml:space="preserve">home, </t>
    </r>
    <r>
      <rPr>
        <sz val="10"/>
        <color theme="2" tint="-0.499984740745262"/>
        <rFont val="Century Gothic"/>
      </rPr>
      <t xml:space="preserve">and the doubts about </t>
    </r>
    <r>
      <rPr>
        <sz val="10"/>
        <color theme="5"/>
        <rFont val="Century Gothic"/>
      </rPr>
      <t>our</t>
    </r>
    <r>
      <rPr>
        <sz val="10"/>
        <color theme="2" tint="-0.499984740745262"/>
        <rFont val="Century Gothic"/>
      </rPr>
      <t xml:space="preserve"> relief. </t>
    </r>
    <r>
      <rPr>
        <sz val="10"/>
        <color theme="5"/>
        <rFont val="Century Gothic"/>
      </rPr>
      <t>We l</t>
    </r>
    <r>
      <rPr>
        <sz val="10"/>
        <color theme="2" tint="-0.499984740745262"/>
        <rFont val="Century Gothic"/>
      </rPr>
      <t>earned, too, of the kindness of</t>
    </r>
    <r>
      <rPr>
        <sz val="10"/>
        <color theme="5"/>
        <rFont val="Century Gothic"/>
      </rPr>
      <t xml:space="preserve"> Sir Ernest Shackleton,</t>
    </r>
    <r>
      <rPr>
        <sz val="10"/>
        <color theme="2" tint="-0.499984740745262"/>
        <rFont val="Century Gothic"/>
      </rPr>
      <t xml:space="preserve"> who had promised to do his best to relieve us in the Quest if the </t>
    </r>
    <r>
      <rPr>
        <sz val="10"/>
        <color theme="5"/>
        <rFont val="Century Gothic"/>
      </rPr>
      <t>whalers</t>
    </r>
    <r>
      <rPr>
        <sz val="10"/>
        <color theme="2" tint="-0.499984740745262"/>
        <rFont val="Century Gothic"/>
      </rPr>
      <t xml:space="preserve"> had been unable to do so. </t>
    </r>
    <r>
      <rPr>
        <sz val="10"/>
        <color theme="5"/>
        <rFont val="Century Gothic"/>
      </rPr>
      <t>We</t>
    </r>
    <r>
      <rPr>
        <sz val="10"/>
        <color theme="2" tint="-0.499984740745262"/>
        <rFont val="Century Gothic"/>
      </rPr>
      <t xml:space="preserve"> felt that we should never be able to repay the debt of gratitude we owed to </t>
    </r>
    <r>
      <rPr>
        <sz val="10"/>
        <color theme="5"/>
        <rFont val="Century Gothic"/>
      </rPr>
      <t xml:space="preserve">Captain Andersen </t>
    </r>
    <r>
      <rPr>
        <sz val="10"/>
        <color theme="2" tint="-0.499984740745262"/>
        <rFont val="Century Gothic"/>
      </rPr>
      <t xml:space="preserve">and the </t>
    </r>
    <r>
      <rPr>
        <sz val="10"/>
        <color theme="5"/>
        <rFont val="Century Gothic"/>
      </rPr>
      <t xml:space="preserve">owners </t>
    </r>
    <r>
      <rPr>
        <sz val="10"/>
        <color theme="2" tint="-0.499984740745262"/>
        <rFont val="Century Gothic"/>
      </rPr>
      <t>of the Svend Foyn I." (Bagshawe, 1939: 162)</t>
    </r>
  </si>
  <si>
    <r>
      <t>"</t>
    </r>
    <r>
      <rPr>
        <sz val="10"/>
        <color theme="5"/>
        <rFont val="Century Gothic"/>
      </rPr>
      <t>They</t>
    </r>
    <r>
      <rPr>
        <sz val="10"/>
        <color theme="2" tint="-0.499984740745262"/>
        <rFont val="Century Gothic"/>
      </rPr>
      <t xml:space="preserve"> promised to send off wireless messages for </t>
    </r>
    <r>
      <rPr>
        <sz val="10"/>
        <color theme="5"/>
        <rFont val="Century Gothic"/>
      </rPr>
      <t>us</t>
    </r>
    <r>
      <rPr>
        <sz val="10"/>
        <color theme="2" tint="-0.499984740745262"/>
        <rFont val="Century Gothic"/>
      </rPr>
      <t xml:space="preserve"> when </t>
    </r>
    <r>
      <rPr>
        <sz val="10"/>
        <color theme="5"/>
        <rFont val="Century Gothic"/>
      </rPr>
      <t xml:space="preserve">they </t>
    </r>
    <r>
      <rPr>
        <sz val="10"/>
        <color theme="2" tint="-0.499984740745262"/>
        <rFont val="Century Gothic"/>
      </rPr>
      <t xml:space="preserve">returned to </t>
    </r>
    <r>
      <rPr>
        <sz val="10"/>
        <color theme="5"/>
        <rFont val="Century Gothic"/>
      </rPr>
      <t>Deception Island</t>
    </r>
    <r>
      <rPr>
        <sz val="10"/>
        <color theme="2" tint="-0.499984740745262"/>
        <rFont val="Century Gothic"/>
      </rPr>
      <t xml:space="preserve">; </t>
    </r>
    <r>
      <rPr>
        <sz val="10"/>
        <color theme="5"/>
        <rFont val="Century Gothic"/>
      </rPr>
      <t>we</t>
    </r>
    <r>
      <rPr>
        <sz val="10"/>
        <color theme="2" tint="-0.499984740745262"/>
        <rFont val="Century Gothic"/>
      </rPr>
      <t xml:space="preserve"> thought that the messages would get through as another factory would be about half-way between the </t>
    </r>
    <r>
      <rPr>
        <sz val="10"/>
        <color theme="5"/>
        <rFont val="Century Gothic"/>
      </rPr>
      <t>Falklands and Deception Island</t>
    </r>
    <r>
      <rPr>
        <sz val="10"/>
        <color theme="2" tint="-0.499984740745262"/>
        <rFont val="Century Gothic"/>
      </rPr>
      <t xml:space="preserve"> and would be able to relay them." (Bagshawe, 1939: 162)</t>
    </r>
  </si>
  <si>
    <r>
      <t xml:space="preserve">"After supper </t>
    </r>
    <r>
      <rPr>
        <sz val="10"/>
        <color theme="5"/>
        <rFont val="Century Gothic"/>
      </rPr>
      <t xml:space="preserve">we </t>
    </r>
    <r>
      <rPr>
        <sz val="10"/>
        <color theme="2" tint="-0.499984740745262"/>
        <rFont val="Century Gothic"/>
      </rPr>
      <t xml:space="preserve">went to the lounge to read </t>
    </r>
    <r>
      <rPr>
        <sz val="10"/>
        <color theme="5"/>
        <rFont val="Century Gothic"/>
      </rPr>
      <t xml:space="preserve">our </t>
    </r>
    <r>
      <rPr>
        <sz val="10"/>
        <color theme="2" tint="-0.499984740745262"/>
        <rFont val="Century Gothic"/>
      </rPr>
      <t>letters until the early hours of the morning, then to bed, tired out, but happy." (Bagshawe, 1939: 162)</t>
    </r>
  </si>
  <si>
    <r>
      <t>"Days of tiresome packing followed.</t>
    </r>
    <r>
      <rPr>
        <sz val="10"/>
        <color theme="5"/>
        <rFont val="Century Gothic"/>
      </rPr>
      <t xml:space="preserve"> I </t>
    </r>
    <r>
      <rPr>
        <sz val="10"/>
        <color theme="2" tint="-0.499984740745262"/>
        <rFont val="Century Gothic"/>
      </rPr>
      <t xml:space="preserve">was never a great lover of packing, even under ideal conditions, and </t>
    </r>
    <r>
      <rPr>
        <sz val="10"/>
        <color theme="5"/>
        <rFont val="Century Gothic"/>
      </rPr>
      <t xml:space="preserve">our </t>
    </r>
    <r>
      <rPr>
        <sz val="10"/>
        <color theme="2" tint="-0.499984740745262"/>
        <rFont val="Century Gothic"/>
      </rPr>
      <t>conditions were anything but ideal. " (Bagshawe, 1939: 164)</t>
    </r>
  </si>
  <si>
    <r>
      <t>"</t>
    </r>
    <r>
      <rPr>
        <sz val="10"/>
        <color theme="5"/>
        <rFont val="Century Gothic"/>
      </rPr>
      <t>Paradise Bay</t>
    </r>
    <r>
      <rPr>
        <sz val="10"/>
        <color theme="2" tint="-0.499984740745262"/>
        <rFont val="Century Gothic"/>
      </rPr>
      <t xml:space="preserve"> (mockery of a name !) gave </t>
    </r>
    <r>
      <rPr>
        <sz val="10"/>
        <color theme="5"/>
        <rFont val="Century Gothic"/>
      </rPr>
      <t>us</t>
    </r>
    <r>
      <rPr>
        <sz val="10"/>
        <color theme="2" tint="-0.499984740745262"/>
        <rFont val="Century Gothic"/>
      </rPr>
      <t xml:space="preserve"> its typical weather on the important occasion of Midsummer Day. Bitterly cold and damp, low clouds covered the whole sky and gave</t>
    </r>
    <r>
      <rPr>
        <sz val="10"/>
        <color theme="5"/>
        <rFont val="Century Gothic"/>
      </rPr>
      <t xml:space="preserve"> us</t>
    </r>
    <r>
      <rPr>
        <sz val="10"/>
        <color theme="2" tint="-0.499984740745262"/>
        <rFont val="Century Gothic"/>
      </rPr>
      <t xml:space="preserve"> not a single glimpse of the sun. The fire made</t>
    </r>
    <r>
      <rPr>
        <sz val="10"/>
        <color theme="5"/>
        <rFont val="Century Gothic"/>
      </rPr>
      <t xml:space="preserve"> us</t>
    </r>
    <r>
      <rPr>
        <sz val="10"/>
        <color theme="2" tint="-0.499984740745262"/>
        <rFont val="Century Gothic"/>
      </rPr>
      <t xml:space="preserve"> even more dispirited when it refused to burn at breakfast time, and when shortly after starting it..." (Bagshawe, 1939: 165)</t>
    </r>
  </si>
  <si>
    <r>
      <t xml:space="preserve">"Small and innocent in appearance, the onions which the </t>
    </r>
    <r>
      <rPr>
        <sz val="10"/>
        <color theme="5"/>
        <rFont val="Century Gothic"/>
      </rPr>
      <t xml:space="preserve">whalers </t>
    </r>
    <r>
      <rPr>
        <sz val="10"/>
        <color theme="2" tint="-0.499984740745262"/>
        <rFont val="Century Gothic"/>
      </rPr>
      <t xml:space="preserve">had given us were the most potent </t>
    </r>
    <r>
      <rPr>
        <sz val="10"/>
        <color theme="5"/>
        <rFont val="Century Gothic"/>
      </rPr>
      <t xml:space="preserve">we </t>
    </r>
    <r>
      <rPr>
        <sz val="10"/>
        <color theme="2" tint="-0.499984740745262"/>
        <rFont val="Century Gothic"/>
      </rPr>
      <t xml:space="preserve">had ever tasted. </t>
    </r>
    <r>
      <rPr>
        <sz val="10"/>
        <color theme="5"/>
        <rFont val="Century Gothic"/>
      </rPr>
      <t>They</t>
    </r>
    <r>
      <rPr>
        <sz val="10"/>
        <color theme="2" tint="-0.499984740745262"/>
        <rFont val="Century Gothic"/>
      </rPr>
      <t xml:space="preserve"> were guaranteed to make the </t>
    </r>
    <r>
      <rPr>
        <sz val="10"/>
        <color theme="5"/>
        <rFont val="Century Gothic"/>
      </rPr>
      <t xml:space="preserve">strongest men </t>
    </r>
    <r>
      <rPr>
        <sz val="10"/>
        <color theme="2" tint="-0.499984740745262"/>
        <rFont val="Century Gothic"/>
      </rPr>
      <t xml:space="preserve">weep, and </t>
    </r>
    <r>
      <rPr>
        <sz val="10"/>
        <color theme="5"/>
        <rFont val="Century Gothic"/>
      </rPr>
      <t>we</t>
    </r>
    <r>
      <rPr>
        <sz val="10"/>
        <color theme="2" tint="-0.499984740745262"/>
        <rFont val="Century Gothic"/>
      </rPr>
      <t xml:space="preserve"> not only dissolved into tears but perspired copiously as well." (Bagshawe, 1939: 165)</t>
    </r>
  </si>
  <si>
    <r>
      <t xml:space="preserve">"On Christmas Eve, as </t>
    </r>
    <r>
      <rPr>
        <sz val="10"/>
        <color theme="5"/>
        <rFont val="Century Gothic"/>
      </rPr>
      <t>we</t>
    </r>
    <r>
      <rPr>
        <sz val="10"/>
        <color theme="2" tint="-0.499984740745262"/>
        <rFont val="Century Gothic"/>
      </rPr>
      <t xml:space="preserve"> sat playing carols on the gramophone after a hard day's work,</t>
    </r>
    <r>
      <rPr>
        <sz val="10"/>
        <color theme="5"/>
        <rFont val="Century Gothic"/>
      </rPr>
      <t xml:space="preserve"> I wrote:</t>
    </r>
    <r>
      <rPr>
        <sz val="10"/>
        <color theme="2" tint="-0.499984740745262"/>
        <rFont val="Century Gothic"/>
      </rPr>
      <t xml:space="preserve"> There is an unmistakable feeling of Christmas in the air. </t>
    </r>
    <r>
      <rPr>
        <sz val="10"/>
        <color theme="5"/>
        <rFont val="Century Gothic"/>
      </rPr>
      <t>We</t>
    </r>
    <r>
      <rPr>
        <sz val="10"/>
        <color theme="2" tint="-0.499984740745262"/>
        <rFont val="Century Gothic"/>
      </rPr>
      <t xml:space="preserve"> should be glad if </t>
    </r>
    <r>
      <rPr>
        <sz val="10"/>
        <color theme="5"/>
        <rFont val="Century Gothic"/>
      </rPr>
      <t xml:space="preserve">we </t>
    </r>
    <r>
      <rPr>
        <sz val="10"/>
        <color theme="2" tint="-0.499984740745262"/>
        <rFont val="Century Gothic"/>
      </rPr>
      <t xml:space="preserve">were </t>
    </r>
    <r>
      <rPr>
        <sz val="10"/>
        <color theme="5"/>
        <rFont val="Century Gothic"/>
      </rPr>
      <t>home with our people</t>
    </r>
    <r>
      <rPr>
        <sz val="10"/>
        <color theme="2" tint="-0.499984740745262"/>
        <rFont val="Century Gothic"/>
      </rPr>
      <t xml:space="preserve"> and had all the comforts and enjoyments that Christmas brings. The Christmas that </t>
    </r>
    <r>
      <rPr>
        <sz val="10"/>
        <color theme="5"/>
        <rFont val="Century Gothic"/>
      </rPr>
      <t xml:space="preserve">we </t>
    </r>
    <r>
      <rPr>
        <sz val="10"/>
        <color theme="2" tint="-0.499984740745262"/>
        <rFont val="Century Gothic"/>
      </rPr>
      <t xml:space="preserve">spent last year in the whale factory remains impressed on </t>
    </r>
    <r>
      <rPr>
        <sz val="10"/>
        <color theme="5"/>
        <rFont val="Century Gothic"/>
      </rPr>
      <t xml:space="preserve">our </t>
    </r>
    <r>
      <rPr>
        <sz val="10"/>
        <color theme="2" tint="-0.499984740745262"/>
        <rFont val="Century Gothic"/>
      </rPr>
      <t>memories. It would do some</t>
    </r>
    <r>
      <rPr>
        <sz val="10"/>
        <color theme="5"/>
        <rFont val="Century Gothic"/>
      </rPr>
      <t xml:space="preserve"> Scrooges at home</t>
    </r>
    <r>
      <rPr>
        <sz val="10"/>
        <color theme="2" tint="-0.499984740745262"/>
        <rFont val="Century Gothic"/>
      </rPr>
      <t xml:space="preserve"> good to be down here for a year to learn how to appreciate Christmas and to realize what it means to </t>
    </r>
    <r>
      <rPr>
        <sz val="10"/>
        <color theme="5"/>
        <rFont val="Century Gothic"/>
      </rPr>
      <t>people in these far-off parts of the world</t>
    </r>
    <r>
      <rPr>
        <sz val="10"/>
        <color theme="2" tint="-0.499984740745262"/>
        <rFont val="Century Gothic"/>
      </rPr>
      <t>." (Bagshawe, 1939: 165)</t>
    </r>
  </si>
  <si>
    <r>
      <t xml:space="preserve">"The </t>
    </r>
    <r>
      <rPr>
        <sz val="10"/>
        <color theme="5"/>
        <rFont val="Century Gothic"/>
      </rPr>
      <t xml:space="preserve">poor </t>
    </r>
    <r>
      <rPr>
        <sz val="10"/>
        <color theme="2" tint="-0.499984740745262"/>
        <rFont val="Century Gothic"/>
      </rPr>
      <t xml:space="preserve">old tide-pole was brought to the hut. </t>
    </r>
    <r>
      <rPr>
        <sz val="10"/>
        <color theme="5"/>
        <rFont val="Century Gothic"/>
      </rPr>
      <t>We c</t>
    </r>
    <r>
      <rPr>
        <sz val="10"/>
        <color theme="2" tint="-0.499984740745262"/>
        <rFont val="Century Gothic"/>
      </rPr>
      <t>ould not bear to leave this emblem of trial and tribulation to an undignified end on the shore." (Bagshawe, 1939: 166)</t>
    </r>
  </si>
  <si>
    <r>
      <t>"</t>
    </r>
    <r>
      <rPr>
        <sz val="10"/>
        <color theme="5"/>
        <rFont val="Century Gothic"/>
      </rPr>
      <t xml:space="preserve">We </t>
    </r>
    <r>
      <rPr>
        <sz val="10"/>
        <color theme="2" tint="-0.499984740745262"/>
        <rFont val="Century Gothic"/>
      </rPr>
      <t xml:space="preserve">waited patiently for the </t>
    </r>
    <r>
      <rPr>
        <sz val="10"/>
        <color theme="5"/>
        <rFont val="Century Gothic"/>
      </rPr>
      <t>whalers</t>
    </r>
    <r>
      <rPr>
        <sz val="10"/>
        <color theme="2" tint="-0.499984740745262"/>
        <rFont val="Century Gothic"/>
      </rPr>
      <t xml:space="preserve"> and managed to do various jobs because </t>
    </r>
    <r>
      <rPr>
        <sz val="10"/>
        <color theme="5"/>
        <rFont val="Century Gothic"/>
      </rPr>
      <t xml:space="preserve">they left us </t>
    </r>
    <r>
      <rPr>
        <sz val="10"/>
        <color theme="2" tint="-0.499984740745262"/>
        <rFont val="Century Gothic"/>
      </rPr>
      <t xml:space="preserve">longer than </t>
    </r>
    <r>
      <rPr>
        <sz val="10"/>
        <color theme="5"/>
        <rFont val="Century Gothic"/>
      </rPr>
      <t>we</t>
    </r>
    <r>
      <rPr>
        <sz val="10"/>
        <color theme="2" tint="-0.499984740745262"/>
        <rFont val="Century Gothic"/>
      </rPr>
      <t xml:space="preserve"> had expected." (Bagshawe, 1939: 168)</t>
    </r>
  </si>
  <si>
    <r>
      <t xml:space="preserve">"Wonder of wonders! The lot was a magnificent day and pleasantly warm. Up went </t>
    </r>
    <r>
      <rPr>
        <sz val="10"/>
        <color theme="5"/>
        <rFont val="Century Gothic"/>
      </rPr>
      <t xml:space="preserve">our </t>
    </r>
    <r>
      <rPr>
        <sz val="10"/>
        <color theme="2" tint="-0.499984740745262"/>
        <rFont val="Century Gothic"/>
      </rPr>
      <t xml:space="preserve">spirits with a bound and with renewed energy </t>
    </r>
    <r>
      <rPr>
        <sz val="10"/>
        <color theme="5"/>
        <rFont val="Century Gothic"/>
      </rPr>
      <t xml:space="preserve">we </t>
    </r>
    <r>
      <rPr>
        <sz val="10"/>
        <color theme="2" tint="-0.499984740745262"/>
        <rFont val="Century Gothic"/>
      </rPr>
      <t xml:space="preserve">did quite a lot of work. </t>
    </r>
    <r>
      <rPr>
        <sz val="10"/>
        <color theme="5"/>
        <rFont val="Century Gothic"/>
      </rPr>
      <t>Lester</t>
    </r>
    <r>
      <rPr>
        <sz val="10"/>
        <color theme="2" tint="-0.499984740745262"/>
        <rFont val="Century Gothic"/>
      </rPr>
      <t xml:space="preserve"> was very pleased when </t>
    </r>
    <r>
      <rPr>
        <sz val="10"/>
        <color theme="5"/>
        <rFont val="Century Gothic"/>
      </rPr>
      <t xml:space="preserve">he </t>
    </r>
    <r>
      <rPr>
        <sz val="10"/>
        <color theme="2" tint="-0.499984740745262"/>
        <rFont val="Century Gothic"/>
      </rPr>
      <t xml:space="preserve">secured some satisfactory sights for latitude and longitude, and </t>
    </r>
    <r>
      <rPr>
        <sz val="10"/>
        <color theme="5"/>
        <rFont val="Century Gothic"/>
      </rPr>
      <t>we</t>
    </r>
    <r>
      <rPr>
        <sz val="10"/>
        <color theme="2" tint="-0.499984740745262"/>
        <rFont val="Century Gothic"/>
      </rPr>
      <t xml:space="preserve"> also took many more photographs." (Bagshawe, 1939: 168)</t>
    </r>
  </si>
  <si>
    <r>
      <t xml:space="preserve">"Having completed all the work </t>
    </r>
    <r>
      <rPr>
        <sz val="10"/>
        <color theme="5"/>
        <rFont val="Century Gothic"/>
      </rPr>
      <t>we</t>
    </r>
    <r>
      <rPr>
        <sz val="10"/>
        <color theme="2" tint="-0.499984740745262"/>
        <rFont val="Century Gothic"/>
      </rPr>
      <t xml:space="preserve"> had set </t>
    </r>
    <r>
      <rPr>
        <sz val="10"/>
        <color theme="5"/>
        <rFont val="Century Gothic"/>
      </rPr>
      <t>ourselve</t>
    </r>
    <r>
      <rPr>
        <sz val="10"/>
        <color theme="2" tint="-0.499984740745262"/>
        <rFont val="Century Gothic"/>
      </rPr>
      <t xml:space="preserve">s to do before the arrival of the </t>
    </r>
    <r>
      <rPr>
        <sz val="10"/>
        <color theme="5"/>
        <rFont val="Century Gothic"/>
      </rPr>
      <t xml:space="preserve">whalers we </t>
    </r>
    <r>
      <rPr>
        <sz val="10"/>
        <color theme="2" tint="-0.499984740745262"/>
        <rFont val="Century Gothic"/>
      </rPr>
      <t xml:space="preserve">ate the last half of the remaining creme de menthe sweet at supper. </t>
    </r>
    <r>
      <rPr>
        <sz val="10"/>
        <color theme="5"/>
        <rFont val="Century Gothic"/>
      </rPr>
      <t>Lester</t>
    </r>
    <r>
      <rPr>
        <sz val="10"/>
        <color theme="2" tint="-0.499984740745262"/>
        <rFont val="Century Gothic"/>
      </rPr>
      <t xml:space="preserve"> had a firm conviction that the whalers would return the day after </t>
    </r>
    <r>
      <rPr>
        <sz val="10"/>
        <color theme="5"/>
        <rFont val="Century Gothic"/>
      </rPr>
      <t xml:space="preserve">we </t>
    </r>
    <r>
      <rPr>
        <sz val="10"/>
        <color theme="2" tint="-0.499984740745262"/>
        <rFont val="Century Gothic"/>
      </rPr>
      <t xml:space="preserve">ate it, so we kept it in reserve until we were ready for them. So convincing was </t>
    </r>
    <r>
      <rPr>
        <sz val="10"/>
        <color theme="5"/>
        <rFont val="Century Gothic"/>
      </rPr>
      <t xml:space="preserve">Lester that I </t>
    </r>
    <r>
      <rPr>
        <sz val="10"/>
        <color theme="2" tint="-0.499984740745262"/>
        <rFont val="Century Gothic"/>
      </rPr>
      <t xml:space="preserve">fully expected to see the </t>
    </r>
    <r>
      <rPr>
        <sz val="10"/>
        <color theme="5"/>
        <rFont val="Century Gothic"/>
      </rPr>
      <t>whaler</t>
    </r>
    <r>
      <rPr>
        <sz val="10"/>
        <color theme="2" tint="-0.499984740745262"/>
        <rFont val="Century Gothic"/>
      </rPr>
      <t xml:space="preserve">s the following day, but </t>
    </r>
    <r>
      <rPr>
        <sz val="10"/>
        <color theme="5"/>
        <rFont val="Century Gothic"/>
      </rPr>
      <t>they</t>
    </r>
    <r>
      <rPr>
        <sz val="10"/>
        <color theme="2" tint="-0.499984740745262"/>
        <rFont val="Century Gothic"/>
      </rPr>
      <t xml:space="preserve"> disappointed us." (Bagshawe, 1939: 168)</t>
    </r>
  </si>
  <si>
    <r>
      <t>"</t>
    </r>
    <r>
      <rPr>
        <sz val="10"/>
        <color theme="5"/>
        <rFont val="Century Gothic"/>
      </rPr>
      <t>We</t>
    </r>
    <r>
      <rPr>
        <sz val="10"/>
        <color theme="2" tint="-0.499984740745262"/>
        <rFont val="Century Gothic"/>
      </rPr>
      <t xml:space="preserve"> had a special affection for the hut, for </t>
    </r>
    <r>
      <rPr>
        <sz val="10"/>
        <color theme="5"/>
        <rFont val="Century Gothic"/>
      </rPr>
      <t>we</t>
    </r>
    <r>
      <rPr>
        <sz val="10"/>
        <color theme="2" tint="-0.499984740745262"/>
        <rFont val="Century Gothic"/>
      </rPr>
      <t xml:space="preserve"> had built the greater part of it </t>
    </r>
    <r>
      <rPr>
        <sz val="10"/>
        <color theme="5"/>
        <rFont val="Century Gothic"/>
      </rPr>
      <t>ourselves</t>
    </r>
    <r>
      <rPr>
        <sz val="10"/>
        <color theme="2" tint="-0.499984740745262"/>
        <rFont val="Century Gothic"/>
      </rPr>
      <t xml:space="preserve">. It seemed like desertion to leave it to its loneliness, in the cold, silent days of winter, the old fire-bucket, time and again the cause of trouble to </t>
    </r>
    <r>
      <rPr>
        <sz val="10"/>
        <color theme="5"/>
        <rFont val="Century Gothic"/>
      </rPr>
      <t>us</t>
    </r>
    <r>
      <rPr>
        <sz val="10"/>
        <color theme="2" tint="-0.499984740745262"/>
        <rFont val="Century Gothic"/>
      </rPr>
      <t>, would repent, too late, its past tantrums." (Bagshawe, 1939: 168)</t>
    </r>
  </si>
  <si>
    <r>
      <t xml:space="preserve">"It had been an experience which, though </t>
    </r>
    <r>
      <rPr>
        <sz val="10"/>
        <color theme="5"/>
        <rFont val="Century Gothic"/>
      </rPr>
      <t xml:space="preserve">I </t>
    </r>
    <r>
      <rPr>
        <sz val="10"/>
        <color theme="2" tint="-0.499984740745262"/>
        <rFont val="Century Gothic"/>
      </rPr>
      <t xml:space="preserve">would not particularly care to repeat, yet </t>
    </r>
    <r>
      <rPr>
        <sz val="10"/>
        <color theme="5"/>
        <rFont val="Century Gothic"/>
      </rPr>
      <t>I w</t>
    </r>
    <r>
      <rPr>
        <sz val="10"/>
        <color theme="2" tint="-0.499984740745262"/>
        <rFont val="Century Gothic"/>
      </rPr>
      <t xml:space="preserve">ould not have missed forworlds. Perhaps </t>
    </r>
    <r>
      <rPr>
        <sz val="10"/>
        <color theme="5"/>
        <rFont val="Century Gothic"/>
      </rPr>
      <t>no two young men</t>
    </r>
    <r>
      <rPr>
        <sz val="10"/>
        <color theme="2" tint="-0.499984740745262"/>
        <rFont val="Century Gothic"/>
      </rPr>
      <t xml:space="preserve"> had ever had a year of such isolation." (Bagshawe, 1939: 169)</t>
    </r>
  </si>
  <si>
    <r>
      <t>"</t>
    </r>
    <r>
      <rPr>
        <sz val="10"/>
        <color theme="5"/>
        <rFont val="Century Gothic"/>
      </rPr>
      <t>We</t>
    </r>
    <r>
      <rPr>
        <sz val="10"/>
        <color theme="2" tint="-0.499984740745262"/>
        <rFont val="Century Gothic"/>
      </rPr>
      <t xml:space="preserve"> might have done a great deal more had the four of </t>
    </r>
    <r>
      <rPr>
        <sz val="10"/>
        <color theme="5"/>
        <rFont val="Century Gothic"/>
      </rPr>
      <t>us</t>
    </r>
    <r>
      <rPr>
        <sz val="10"/>
        <color theme="2" tint="-0.499984740745262"/>
        <rFont val="Century Gothic"/>
      </rPr>
      <t xml:space="preserve"> kept together, but that could not be rectified." (Bagshawe, 1939: 169)</t>
    </r>
  </si>
  <si>
    <r>
      <t xml:space="preserve">"The hard work which preceded </t>
    </r>
    <r>
      <rPr>
        <sz val="10"/>
        <color theme="5"/>
        <rFont val="Century Gothic"/>
      </rPr>
      <t>our</t>
    </r>
    <r>
      <rPr>
        <sz val="10"/>
        <color theme="2" tint="-0.499984740745262"/>
        <rFont val="Century Gothic"/>
      </rPr>
      <t xml:space="preserve"> departure did a good deal to stop </t>
    </r>
    <r>
      <rPr>
        <sz val="10"/>
        <color theme="5"/>
        <rFont val="Century Gothic"/>
      </rPr>
      <t>us</t>
    </r>
    <r>
      <rPr>
        <sz val="10"/>
        <color theme="2" tint="-0.499984740745262"/>
        <rFont val="Century Gothic"/>
      </rPr>
      <t xml:space="preserve"> from thinking too much about leaving." (Bagshawe, 1939: 169)</t>
    </r>
  </si>
  <si>
    <r>
      <t>"</t>
    </r>
    <r>
      <rPr>
        <sz val="10"/>
        <color theme="5"/>
        <rFont val="Century Gothic"/>
      </rPr>
      <t>Captain Andersen</t>
    </r>
    <r>
      <rPr>
        <sz val="10"/>
        <color theme="2" tint="-0.499984740745262"/>
        <rFont val="Century Gothic"/>
      </rPr>
      <t xml:space="preserve"> was again on board and while </t>
    </r>
    <r>
      <rPr>
        <sz val="10"/>
        <color theme="5"/>
        <rFont val="Century Gothic"/>
      </rPr>
      <t>the people</t>
    </r>
    <r>
      <rPr>
        <sz val="10"/>
        <color theme="2" tint="-0.499984740745262"/>
        <rFont val="Century Gothic"/>
      </rPr>
      <t xml:space="preserve"> on the catcher were preparing to come ashore </t>
    </r>
    <r>
      <rPr>
        <sz val="10"/>
        <color theme="5"/>
        <rFont val="Century Gothic"/>
      </rPr>
      <t>we</t>
    </r>
    <r>
      <rPr>
        <sz val="10"/>
        <color theme="2" tint="-0.499984740745262"/>
        <rFont val="Century Gothic"/>
      </rPr>
      <t xml:space="preserve"> made the best possible speed to complete as many of the necessary preparations for departure as we could. The untasted tea was unceremoniously cast away," (Bagshawe, 1939: 169)</t>
    </r>
  </si>
  <si>
    <r>
      <t xml:space="preserve">"The fire-bucket </t>
    </r>
    <r>
      <rPr>
        <sz val="10"/>
        <color theme="5"/>
        <rFont val="Century Gothic"/>
      </rPr>
      <t>we</t>
    </r>
    <r>
      <rPr>
        <sz val="10"/>
        <color theme="2" tint="-0.499984740745262"/>
        <rFont val="Century Gothic"/>
      </rPr>
      <t xml:space="preserve"> left laid ready for the </t>
    </r>
    <r>
      <rPr>
        <sz val="10"/>
        <color theme="5"/>
        <rFont val="Century Gothic"/>
      </rPr>
      <t>next people</t>
    </r>
    <r>
      <rPr>
        <sz val="10"/>
        <color theme="2" tint="-0.499984740745262"/>
        <rFont val="Century Gothic"/>
      </rPr>
      <t xml:space="preserve"> who decided to try their luck at </t>
    </r>
    <r>
      <rPr>
        <sz val="10"/>
        <color theme="5"/>
        <rFont val="Century Gothic"/>
      </rPr>
      <t>Water-Boat Point</t>
    </r>
    <r>
      <rPr>
        <sz val="10"/>
        <color theme="2" tint="-0.499984740745262"/>
        <rFont val="Century Gothic"/>
      </rPr>
      <t xml:space="preserve"> !" (Bagshawe, 1939: 169)</t>
    </r>
  </si>
  <si>
    <r>
      <rPr>
        <sz val="10"/>
        <color theme="5"/>
        <rFont val="Century Gothic"/>
      </rPr>
      <t>"I</t>
    </r>
    <r>
      <rPr>
        <sz val="10"/>
        <color theme="2" tint="-0.499984740745262"/>
        <rFont val="Century Gothic"/>
      </rPr>
      <t xml:space="preserve"> met</t>
    </r>
    <r>
      <rPr>
        <sz val="10"/>
        <color theme="5"/>
        <rFont val="Century Gothic"/>
      </rPr>
      <t xml:space="preserve"> Captain Andersen</t>
    </r>
    <r>
      <rPr>
        <sz val="10"/>
        <color theme="2" tint="-0.499984740745262"/>
        <rFont val="Century Gothic"/>
      </rPr>
      <t xml:space="preserve"> when</t>
    </r>
    <r>
      <rPr>
        <sz val="10"/>
        <color theme="5"/>
        <rFont val="Century Gothic"/>
      </rPr>
      <t xml:space="preserve"> he</t>
    </r>
    <r>
      <rPr>
        <sz val="10"/>
        <color theme="2" tint="-0.499984740745262"/>
        <rFont val="Century Gothic"/>
      </rPr>
      <t xml:space="preserve"> arrived on shore in the pram and told him that </t>
    </r>
    <r>
      <rPr>
        <sz val="10"/>
        <color theme="5"/>
        <rFont val="Century Gothic"/>
      </rPr>
      <t>we</t>
    </r>
    <r>
      <rPr>
        <sz val="10"/>
        <color theme="2" tint="-0.499984740745262"/>
        <rFont val="Century Gothic"/>
      </rPr>
      <t xml:space="preserve"> were ready to go." (Bagshawe, 1939: 169)</t>
    </r>
  </si>
  <si>
    <r>
      <rPr>
        <sz val="10"/>
        <color theme="5"/>
        <rFont val="Century Gothic"/>
      </rPr>
      <t xml:space="preserve">"I </t>
    </r>
    <r>
      <rPr>
        <sz val="10"/>
        <color theme="2" tint="-0.499984740745262"/>
        <rFont val="Century Gothic"/>
      </rPr>
      <t xml:space="preserve">checked the gear as it was being loaded into the life-boat. There was no panic this time as there had been when </t>
    </r>
    <r>
      <rPr>
        <sz val="10"/>
        <color theme="5"/>
        <rFont val="Century Gothic"/>
      </rPr>
      <t xml:space="preserve">we </t>
    </r>
    <r>
      <rPr>
        <sz val="10"/>
        <color theme="2" tint="-0.499984740745262"/>
        <rFont val="Century Gothic"/>
      </rPr>
      <t xml:space="preserve">arrived. After a last survey of the hut </t>
    </r>
    <r>
      <rPr>
        <sz val="10"/>
        <color theme="5"/>
        <rFont val="Century Gothic"/>
      </rPr>
      <t xml:space="preserve">we </t>
    </r>
    <r>
      <rPr>
        <sz val="10"/>
        <color theme="2" tint="-0.499984740745262"/>
        <rFont val="Century Gothic"/>
      </rPr>
      <t xml:space="preserve">nailed the kitchen door in place and tacked a canvas cover over it (...) which </t>
    </r>
    <r>
      <rPr>
        <sz val="10"/>
        <color theme="5"/>
        <rFont val="Century Gothic"/>
      </rPr>
      <t>we</t>
    </r>
    <r>
      <rPr>
        <sz val="10"/>
        <color theme="2" tint="-0.499984740745262"/>
        <rFont val="Century Gothic"/>
      </rPr>
      <t xml:space="preserve"> closed behind us with a small wooden door." (Bagshawe, 1939: 170)</t>
    </r>
  </si>
  <si>
    <r>
      <t>"</t>
    </r>
    <r>
      <rPr>
        <sz val="10"/>
        <color theme="5"/>
        <rFont val="Century Gothic"/>
      </rPr>
      <t>We</t>
    </r>
    <r>
      <rPr>
        <sz val="10"/>
        <color theme="2" tint="-0.499984740745262"/>
        <rFont val="Century Gothic"/>
      </rPr>
      <t xml:space="preserve"> were soon on board and as </t>
    </r>
    <r>
      <rPr>
        <sz val="10"/>
        <color theme="5"/>
        <rFont val="Century Gothic"/>
      </rPr>
      <t xml:space="preserve">we </t>
    </r>
    <r>
      <rPr>
        <sz val="10"/>
        <color theme="2" tint="-0.499984740745262"/>
        <rFont val="Century Gothic"/>
      </rPr>
      <t xml:space="preserve">sailed bade good- bye and good luck to our </t>
    </r>
    <r>
      <rPr>
        <sz val="10"/>
        <color theme="5"/>
        <rFont val="Century Gothic"/>
      </rPr>
      <t>former home</t>
    </r>
    <r>
      <rPr>
        <sz val="10"/>
        <color theme="2" tint="-0.499984740745262"/>
        <rFont val="Century Gothic"/>
      </rPr>
      <t xml:space="preserve">. </t>
    </r>
    <r>
      <rPr>
        <sz val="10"/>
        <color theme="5"/>
        <rFont val="Century Gothic"/>
      </rPr>
      <t>Lester</t>
    </r>
    <r>
      <rPr>
        <sz val="10"/>
        <color theme="2" tint="-0.499984740745262"/>
        <rFont val="Century Gothic"/>
      </rPr>
      <t xml:space="preserve"> seemed quite upset, and </t>
    </r>
    <r>
      <rPr>
        <sz val="10"/>
        <color theme="5"/>
        <rFont val="Century Gothic"/>
      </rPr>
      <t>we</t>
    </r>
    <r>
      <rPr>
        <sz val="10"/>
        <color theme="2" tint="-0.499984740745262"/>
        <rFont val="Century Gothic"/>
      </rPr>
      <t xml:space="preserve"> both felt miserable as we watched the hut disappear from sight, left to the mercies of the wind and weather. </t>
    </r>
    <r>
      <rPr>
        <sz val="10"/>
        <color theme="5"/>
        <rFont val="Century Gothic"/>
      </rPr>
      <t xml:space="preserve">We </t>
    </r>
    <r>
      <rPr>
        <sz val="10"/>
        <color theme="2" tint="-0.499984740745262"/>
        <rFont val="Century Gothic"/>
      </rPr>
      <t xml:space="preserve">had had pleasant times there as well as dull ones, and it had been our </t>
    </r>
    <r>
      <rPr>
        <sz val="10"/>
        <color theme="5"/>
        <rFont val="Century Gothic"/>
      </rPr>
      <t>protector</t>
    </r>
    <r>
      <rPr>
        <sz val="10"/>
        <color theme="2" tint="-0.499984740745262"/>
        <rFont val="Century Gothic"/>
      </rPr>
      <t xml:space="preserve"> against the weather and even against death. It was to </t>
    </r>
    <r>
      <rPr>
        <sz val="10"/>
        <color theme="5"/>
        <rFont val="Century Gothic"/>
      </rPr>
      <t>us</t>
    </r>
    <r>
      <rPr>
        <sz val="10"/>
        <color theme="2" tint="-0.499984740745262"/>
        <rFont val="Century Gothic"/>
      </rPr>
      <t xml:space="preserve"> a </t>
    </r>
    <r>
      <rPr>
        <sz val="10"/>
        <color theme="5"/>
        <rFont val="Century Gothic"/>
      </rPr>
      <t>haven of comfort</t>
    </r>
    <r>
      <rPr>
        <sz val="10"/>
        <color theme="2" tint="-0.499984740745262"/>
        <rFont val="Century Gothic"/>
      </rPr>
      <t xml:space="preserve">, the only place of </t>
    </r>
    <r>
      <rPr>
        <sz val="10"/>
        <color theme="5"/>
        <rFont val="Century Gothic"/>
      </rPr>
      <t>refuge</t>
    </r>
    <r>
      <rPr>
        <sz val="10"/>
        <color theme="2" tint="-0.499984740745262"/>
        <rFont val="Century Gothic"/>
      </rPr>
      <t xml:space="preserve"> on a bad day." (Bagshawe, 1939: 170)</t>
    </r>
  </si>
  <si>
    <r>
      <rPr>
        <sz val="10"/>
        <color theme="5"/>
        <rFont val="Century Gothic"/>
      </rPr>
      <t>"We</t>
    </r>
    <r>
      <rPr>
        <sz val="10"/>
        <color theme="2" tint="-0.499984740745262"/>
        <rFont val="Century Gothic"/>
      </rPr>
      <t xml:space="preserve"> learnt that </t>
    </r>
    <r>
      <rPr>
        <sz val="10"/>
        <color theme="5"/>
        <rFont val="Century Gothic"/>
      </rPr>
      <t>they</t>
    </r>
    <r>
      <rPr>
        <sz val="10"/>
        <color theme="2" tint="-0.499984740745262"/>
        <rFont val="Century Gothic"/>
      </rPr>
      <t xml:space="preserve"> were late in arriving because </t>
    </r>
    <r>
      <rPr>
        <sz val="10"/>
        <color theme="5"/>
        <rFont val="Century Gothic"/>
      </rPr>
      <t xml:space="preserve">they </t>
    </r>
    <r>
      <rPr>
        <sz val="10"/>
        <color theme="2" tint="-0.499984740745262"/>
        <rFont val="Century Gothic"/>
      </rPr>
      <t xml:space="preserve">had lost their way and </t>
    </r>
    <r>
      <rPr>
        <sz val="10"/>
        <color theme="5"/>
        <rFont val="Century Gothic"/>
      </rPr>
      <t>the</t>
    </r>
    <r>
      <rPr>
        <sz val="10"/>
        <color theme="2" tint="-0.499984740745262"/>
        <rFont val="Century Gothic"/>
      </rPr>
      <t>y were also hindered from coming before by the bad ice conditions." (Bagshawe, 1939: 170)</t>
    </r>
  </si>
  <si>
    <r>
      <t xml:space="preserve">"The </t>
    </r>
    <r>
      <rPr>
        <sz val="10"/>
        <color theme="5"/>
        <rFont val="Century Gothic"/>
      </rPr>
      <t xml:space="preserve">chief officer, the steward, and the second engineer </t>
    </r>
    <r>
      <rPr>
        <sz val="10"/>
        <color theme="2" tint="-0.499984740745262"/>
        <rFont val="Century Gothic"/>
      </rPr>
      <t xml:space="preserve">greeted us warmly; meeting them again seemed to reduce our time away until we felt that it was only a short while ago since we were saying good-bye to </t>
    </r>
    <r>
      <rPr>
        <sz val="10"/>
        <color theme="5"/>
        <rFont val="Century Gothic"/>
      </rPr>
      <t>them. We</t>
    </r>
    <r>
      <rPr>
        <sz val="10"/>
        <color theme="2" tint="-0.499984740745262"/>
        <rFont val="Century Gothic"/>
      </rPr>
      <t xml:space="preserve"> were too excited to sleep much before breakfast. </t>
    </r>
    <r>
      <rPr>
        <sz val="10"/>
        <color theme="5"/>
        <rFont val="Century Gothic"/>
      </rPr>
      <t xml:space="preserve">We </t>
    </r>
    <r>
      <rPr>
        <sz val="10"/>
        <color theme="2" tint="-0.499984740745262"/>
        <rFont val="Century Gothic"/>
      </rPr>
      <t>opened three cases of presents which had been sent to</t>
    </r>
    <r>
      <rPr>
        <sz val="10"/>
        <color theme="5"/>
        <rFont val="Century Gothic"/>
      </rPr>
      <t xml:space="preserve"> us </t>
    </r>
    <r>
      <rPr>
        <sz val="10"/>
        <color theme="2" tint="-0.499984740745262"/>
        <rFont val="Century Gothic"/>
      </rPr>
      <t xml:space="preserve">from </t>
    </r>
    <r>
      <rPr>
        <sz val="10"/>
        <color theme="5"/>
        <rFont val="Century Gothic"/>
      </rPr>
      <t>England</t>
    </r>
    <r>
      <rPr>
        <sz val="10"/>
        <color theme="2" tint="-0.499984740745262"/>
        <rFont val="Century Gothic"/>
      </rPr>
      <t xml:space="preserve"> and found in them many delightful surprises which the kindly thought of those at </t>
    </r>
    <r>
      <rPr>
        <sz val="10"/>
        <color theme="5"/>
        <rFont val="Century Gothic"/>
      </rPr>
      <t>home</t>
    </r>
    <r>
      <rPr>
        <sz val="10"/>
        <color theme="2" tint="-0.499984740745262"/>
        <rFont val="Century Gothic"/>
      </rPr>
      <t xml:space="preserve"> had provided for </t>
    </r>
    <r>
      <rPr>
        <sz val="10"/>
        <color theme="5"/>
        <rFont val="Century Gothic"/>
      </rPr>
      <t xml:space="preserve">our </t>
    </r>
    <r>
      <rPr>
        <sz val="10"/>
        <color theme="2" tint="-0.499984740745262"/>
        <rFont val="Century Gothic"/>
      </rPr>
      <t xml:space="preserve">comfort. Then, too, there were more letters, which </t>
    </r>
    <r>
      <rPr>
        <sz val="10"/>
        <color theme="5"/>
        <rFont val="Century Gothic"/>
      </rPr>
      <t xml:space="preserve">we </t>
    </r>
    <r>
      <rPr>
        <sz val="10"/>
        <color theme="2" tint="-0.499984740745262"/>
        <rFont val="Century Gothic"/>
      </rPr>
      <t>read eagerly." (Bagshawe, 1939: 171)</t>
    </r>
  </si>
  <si>
    <r>
      <t>"</t>
    </r>
    <r>
      <rPr>
        <sz val="10"/>
        <color theme="5"/>
        <rFont val="Century Gothic"/>
      </rPr>
      <t>We</t>
    </r>
    <r>
      <rPr>
        <sz val="10"/>
        <color theme="2" tint="-0.499984740745262"/>
        <rFont val="Century Gothic"/>
      </rPr>
      <t xml:space="preserve"> also shaved, bathed and had </t>
    </r>
    <r>
      <rPr>
        <sz val="10"/>
        <color theme="5"/>
        <rFont val="Century Gothic"/>
      </rPr>
      <t>our</t>
    </r>
    <r>
      <rPr>
        <sz val="10"/>
        <color theme="2" tint="-0.499984740745262"/>
        <rFont val="Century Gothic"/>
      </rPr>
      <t xml:space="preserve"> hair cut by the </t>
    </r>
    <r>
      <rPr>
        <sz val="10"/>
        <color theme="5"/>
        <rFont val="Century Gothic"/>
      </rPr>
      <t>steward</t>
    </r>
    <r>
      <rPr>
        <sz val="10"/>
        <color theme="2" tint="-0.499984740745262"/>
        <rFont val="Century Gothic"/>
      </rPr>
      <t xml:space="preserve">. At long last we looked respectable again. A rapid transformation; it is curious how quickly one can change from a disreputable tramp to a presentable person. To judge by the steward's manner </t>
    </r>
    <r>
      <rPr>
        <sz val="10"/>
        <color theme="5"/>
        <rFont val="Century Gothic"/>
      </rPr>
      <t xml:space="preserve">we </t>
    </r>
    <r>
      <rPr>
        <sz val="10"/>
        <color theme="2" tint="-0.499984740745262"/>
        <rFont val="Century Gothic"/>
      </rPr>
      <t xml:space="preserve">must have been extremely dirty. </t>
    </r>
    <r>
      <rPr>
        <sz val="10"/>
        <color theme="5"/>
        <rFont val="Century Gothic"/>
      </rPr>
      <t>We</t>
    </r>
    <r>
      <rPr>
        <sz val="10"/>
        <color theme="2" tint="-0.499984740745262"/>
        <rFont val="Century Gothic"/>
      </rPr>
      <t xml:space="preserve"> may even have smelt. </t>
    </r>
    <r>
      <rPr>
        <sz val="10"/>
        <color theme="5"/>
        <rFont val="Century Gothic"/>
      </rPr>
      <t xml:space="preserve">I </t>
    </r>
    <r>
      <rPr>
        <sz val="10"/>
        <color theme="2" tint="-0.499984740745262"/>
        <rFont val="Century Gothic"/>
      </rPr>
      <t xml:space="preserve">could not tell by sniffing at </t>
    </r>
    <r>
      <rPr>
        <sz val="10"/>
        <color theme="5"/>
        <rFont val="Century Gothic"/>
      </rPr>
      <t>Lester</t>
    </r>
    <r>
      <rPr>
        <sz val="10"/>
        <color theme="2" tint="-0.499984740745262"/>
        <rFont val="Century Gothic"/>
      </rPr>
      <t xml:space="preserve">, for it is difficult to tell whether </t>
    </r>
    <r>
      <rPr>
        <sz val="10"/>
        <color theme="5"/>
        <rFont val="Century Gothic"/>
      </rPr>
      <t>another person</t>
    </r>
    <r>
      <rPr>
        <sz val="10"/>
        <color theme="2" tint="-0.499984740745262"/>
        <rFont val="Century Gothic"/>
      </rPr>
      <t xml:space="preserve"> is odiferous when one is no better oneself, and long association with a penguin rookery tends to blur the finer discriminations of one's nasal organs. It was strange to live a life almost of luxury once more, to sleep in bunks, to dress more or less conventionally, to talk to </t>
    </r>
    <r>
      <rPr>
        <sz val="10"/>
        <color theme="5"/>
        <rFont val="Century Gothic"/>
      </rPr>
      <t>other men</t>
    </r>
    <r>
      <rPr>
        <sz val="10"/>
        <color theme="2" tint="-0.499984740745262"/>
        <rFont val="Century Gothic"/>
      </rPr>
      <t xml:space="preserve"> and to eat good and varied meals..." (Bagshawe, 1939: 171)</t>
    </r>
  </si>
  <si>
    <r>
      <t>"</t>
    </r>
    <r>
      <rPr>
        <sz val="10"/>
        <color theme="5"/>
        <rFont val="Century Gothic"/>
      </rPr>
      <t>We</t>
    </r>
    <r>
      <rPr>
        <sz val="10"/>
        <color theme="2" tint="-0.499984740745262"/>
        <rFont val="Century Gothic"/>
      </rPr>
      <t xml:space="preserve"> enjoyed this type of book; light novels were unreal and gave </t>
    </r>
    <r>
      <rPr>
        <sz val="10"/>
        <color theme="5"/>
        <rFont val="Century Gothic"/>
      </rPr>
      <t xml:space="preserve">us </t>
    </r>
    <r>
      <rPr>
        <sz val="10"/>
        <color theme="2" tint="-0.499984740745262"/>
        <rFont val="Century Gothic"/>
      </rPr>
      <t>very little amusement out here." (Bagshawe, 1939: 171)</t>
    </r>
  </si>
  <si>
    <r>
      <t>"The Solstreif (</t>
    </r>
    <r>
      <rPr>
        <sz val="10"/>
        <color theme="5"/>
        <rFont val="Century Gothic"/>
      </rPr>
      <t>Captain Bjornaes Hansen</t>
    </r>
    <r>
      <rPr>
        <sz val="10"/>
        <color theme="2" tint="-0.499984740745262"/>
        <rFont val="Century Gothic"/>
      </rPr>
      <t xml:space="preserve">) was sighted during the evening of the 16th (…) </t>
    </r>
    <r>
      <rPr>
        <sz val="10"/>
        <color theme="5"/>
        <rFont val="Century Gothic"/>
      </rPr>
      <t>Captain Larsen</t>
    </r>
    <r>
      <rPr>
        <sz val="10"/>
        <color theme="2" tint="-0.499984740745262"/>
        <rFont val="Century Gothic"/>
      </rPr>
      <t xml:space="preserve"> on the Folk was at Mikkelsen Harbour (…) The Pytkia (</t>
    </r>
    <r>
      <rPr>
        <sz val="10"/>
        <color theme="5"/>
        <rFont val="Century Gothic"/>
      </rPr>
      <t>Captain Andersen</t>
    </r>
    <r>
      <rPr>
        <sz val="10"/>
        <color theme="2" tint="-0.499984740745262"/>
        <rFont val="Century Gothic"/>
      </rPr>
      <t xml:space="preserve">) lay near (…) </t>
    </r>
    <r>
      <rPr>
        <sz val="10"/>
        <color theme="5"/>
        <rFont val="Century Gothic"/>
      </rPr>
      <t>Captain Johanssen</t>
    </r>
    <r>
      <rPr>
        <sz val="10"/>
        <color theme="2" tint="-0.499984740745262"/>
        <rFont val="Century Gothic"/>
      </rPr>
      <t>, who used to be the captain of the Bombay, commanded the 0rn II (...) The Folk had a hole in the fore-peak, the Ronald (</t>
    </r>
    <r>
      <rPr>
        <sz val="10"/>
        <color theme="5"/>
        <rFont val="Century Gothic"/>
      </rPr>
      <t>Captain Ore)</t>
    </r>
    <r>
      <rPr>
        <sz val="10"/>
        <color theme="2" tint="-0.499984740745262"/>
        <rFont val="Century Gothic"/>
      </rPr>
      <t xml:space="preserve"> one in the bow." (Bagshawe, 1939: 172)</t>
    </r>
  </si>
  <si>
    <r>
      <t xml:space="preserve">"Soon after breakfast on the 21st, </t>
    </r>
    <r>
      <rPr>
        <sz val="10"/>
        <color theme="5"/>
        <rFont val="Century Gothic"/>
      </rPr>
      <t>Captain Andersen</t>
    </r>
    <r>
      <rPr>
        <sz val="10"/>
        <color theme="2" tint="-0.499984740745262"/>
        <rFont val="Century Gothic"/>
      </rPr>
      <t xml:space="preserve"> asked </t>
    </r>
    <r>
      <rPr>
        <sz val="10"/>
        <color theme="5"/>
        <rFont val="Century Gothic"/>
      </rPr>
      <t>us</t>
    </r>
    <r>
      <rPr>
        <sz val="10"/>
        <color theme="2" tint="-0.499984740745262"/>
        <rFont val="Century Gothic"/>
      </rPr>
      <t xml:space="preserve"> to go out with him in his small motor boat to shoot shags, an invitation which </t>
    </r>
    <r>
      <rPr>
        <sz val="10"/>
        <color theme="5"/>
        <rFont val="Century Gothic"/>
      </rPr>
      <t>we</t>
    </r>
    <r>
      <rPr>
        <sz val="10"/>
        <color theme="2" tint="-0.499984740745262"/>
        <rFont val="Century Gothic"/>
      </rPr>
      <t xml:space="preserve"> were glad to accept, for </t>
    </r>
    <r>
      <rPr>
        <sz val="10"/>
        <color theme="5"/>
        <rFont val="Century Gothic"/>
      </rPr>
      <t>we</t>
    </r>
    <r>
      <rPr>
        <sz val="10"/>
        <color theme="2" tint="-0.499984740745262"/>
        <rFont val="Century Gothic"/>
      </rPr>
      <t xml:space="preserve"> hoped to secure geological specimens as well. </t>
    </r>
    <r>
      <rPr>
        <sz val="10"/>
        <color theme="5"/>
        <rFont val="Century Gothic"/>
      </rPr>
      <t xml:space="preserve">We </t>
    </r>
    <r>
      <rPr>
        <sz val="10"/>
        <color theme="2" tint="-0.499984740745262"/>
        <rFont val="Century Gothic"/>
      </rPr>
      <t xml:space="preserve">picked up </t>
    </r>
    <r>
      <rPr>
        <sz val="10"/>
        <color theme="5"/>
        <rFont val="Century Gothic"/>
      </rPr>
      <t>Captain Vermeil Hansen</t>
    </r>
    <r>
      <rPr>
        <sz val="10"/>
        <color theme="2" tint="-0.499984740745262"/>
        <rFont val="Century Gothic"/>
      </rPr>
      <t xml:space="preserve"> of the Thor I after </t>
    </r>
    <r>
      <rPr>
        <sz val="10"/>
        <color theme="5"/>
        <rFont val="Century Gothic"/>
      </rPr>
      <t xml:space="preserve">we </t>
    </r>
    <r>
      <rPr>
        <sz val="10"/>
        <color theme="2" tint="-0.499984740745262"/>
        <rFont val="Century Gothic"/>
      </rPr>
      <t xml:space="preserve">had collided with his motor boat and nearly had </t>
    </r>
    <r>
      <rPr>
        <sz val="10"/>
        <color theme="5"/>
        <rFont val="Century Gothic"/>
      </rPr>
      <t>our</t>
    </r>
    <r>
      <rPr>
        <sz val="10"/>
        <color theme="2" tint="-0.499984740745262"/>
        <rFont val="Century Gothic"/>
      </rPr>
      <t xml:space="preserve"> own engine put out ofaction by the deluge of water which resulted from the impact. Later we met </t>
    </r>
    <r>
      <rPr>
        <sz val="10"/>
        <color theme="5"/>
        <rFont val="Century Gothic"/>
      </rPr>
      <t xml:space="preserve">Captain Bjornaes Hansen </t>
    </r>
    <r>
      <rPr>
        <sz val="10"/>
        <color theme="2" tint="-0.499984740745262"/>
        <rFont val="Century Gothic"/>
      </rPr>
      <t xml:space="preserve">of the Solstreif who also joined the party which was already weighty for a small boat. However, all went well and </t>
    </r>
    <r>
      <rPr>
        <sz val="10"/>
        <color theme="5"/>
        <rFont val="Century Gothic"/>
      </rPr>
      <t>we</t>
    </r>
    <r>
      <rPr>
        <sz val="10"/>
        <color theme="2" tint="-0.499984740745262"/>
        <rFont val="Century Gothic"/>
      </rPr>
      <t xml:space="preserve"> had a good deal of enjoyment, though many shots went astray." (Bagshawe, 1939: 172)</t>
    </r>
  </si>
  <si>
    <r>
      <t xml:space="preserve">"26 January was </t>
    </r>
    <r>
      <rPr>
        <sz val="10"/>
        <color theme="5"/>
        <rFont val="Century Gothic"/>
      </rPr>
      <t xml:space="preserve">Mr Bennett's </t>
    </r>
    <r>
      <rPr>
        <sz val="10"/>
        <color theme="2" tint="-0.499984740745262"/>
        <rFont val="Century Gothic"/>
      </rPr>
      <t>birthday; the ships had their flags flying and on board his ship (the Sohtreif) we had special festivities. Dinner, for one must call the sumptuous meal by a more dignified name than supper, was served in great style." (Bagshawe, 1939: 173)</t>
    </r>
  </si>
  <si>
    <r>
      <t>"</t>
    </r>
    <r>
      <rPr>
        <sz val="10"/>
        <color theme="5"/>
        <rFont val="Century Gothic"/>
      </rPr>
      <t>We</t>
    </r>
    <r>
      <rPr>
        <sz val="10"/>
        <color theme="2" tint="-0.499984740745262"/>
        <rFont val="Century Gothic"/>
      </rPr>
      <t xml:space="preserve"> became merrier as the evening passed, helped by numerous 'skals'. The word 'skal' makes a continual excuse for drinking whenever one feels inclined and is liberally used. If you want 'a drink you raise a glass and call Skal! Captain ', and the compliment is returned immediately; so you work round the whole company. It is preferable to drinking in silence. A casual fingering of one's glass during conversation would sometimes accidentally provoke a series of 'skals', and be almost embarrassing." (Bagshawe, 1939: 174)</t>
    </r>
  </si>
  <si>
    <r>
      <t xml:space="preserve">"On that morning the </t>
    </r>
    <r>
      <rPr>
        <sz val="10"/>
        <color theme="5"/>
        <rFont val="Century Gothic"/>
      </rPr>
      <t>captain</t>
    </r>
    <r>
      <rPr>
        <sz val="10"/>
        <color theme="2" tint="-0.499984740745262"/>
        <rFont val="Century Gothic"/>
      </rPr>
      <t xml:space="preserve"> again took </t>
    </r>
    <r>
      <rPr>
        <sz val="10"/>
        <color theme="5"/>
        <rFont val="Century Gothic"/>
      </rPr>
      <t xml:space="preserve">us </t>
    </r>
    <r>
      <rPr>
        <sz val="10"/>
        <color theme="2" tint="-0.499984740745262"/>
        <rFont val="Century Gothic"/>
      </rPr>
      <t>out in the motor boat, on a trip which was originally intended to be a short one but which eventually
developed into quite a lengthy excursion..." (Bagshawe, 1939: 174)</t>
    </r>
  </si>
  <si>
    <r>
      <t xml:space="preserve">"The weather was so fine that it was almost like a pleasure outing on an </t>
    </r>
    <r>
      <rPr>
        <sz val="10"/>
        <color theme="5"/>
        <rFont val="Century Gothic"/>
      </rPr>
      <t>English river</t>
    </r>
    <r>
      <rPr>
        <sz val="10"/>
        <color theme="2" tint="-0.499984740745262"/>
        <rFont val="Century Gothic"/>
      </rPr>
      <t>." (Bagshawe, 1939: 174)</t>
    </r>
  </si>
  <si>
    <r>
      <t>"</t>
    </r>
    <r>
      <rPr>
        <sz val="10"/>
        <color theme="5"/>
        <rFont val="Century Gothic"/>
      </rPr>
      <t>Mr Bennett and I</t>
    </r>
    <r>
      <rPr>
        <sz val="10"/>
        <color theme="2" tint="-0.499984740745262"/>
        <rFont val="Century Gothic"/>
      </rPr>
      <t xml:space="preserve"> borrowed the large pram and went for a row to collect specimens (…) We also used his drag-net some half-a-dozen times and collected a bucketful of miscellaneous specimens which included seaweeds, small" (Bagshawe, 1939: 176)</t>
    </r>
  </si>
  <si>
    <r>
      <t>"</t>
    </r>
    <r>
      <rPr>
        <sz val="10"/>
        <color theme="5"/>
        <rFont val="Century Gothic"/>
      </rPr>
      <t>Captain Larsen</t>
    </r>
    <r>
      <rPr>
        <sz val="10"/>
        <color theme="2" tint="-0.499984740745262"/>
        <rFont val="Century Gothic"/>
      </rPr>
      <t xml:space="preserve"> promised to be back from </t>
    </r>
    <r>
      <rPr>
        <sz val="10"/>
        <color theme="5"/>
        <rFont val="Century Gothic"/>
      </rPr>
      <t>Larvik Harbour</t>
    </r>
    <r>
      <rPr>
        <sz val="10"/>
        <color theme="2" tint="-0.499984740745262"/>
        <rFont val="Century Gothic"/>
      </rPr>
      <t xml:space="preserve"> " (Bagshawe, 1939: 176)</t>
    </r>
  </si>
  <si>
    <r>
      <t>"</t>
    </r>
    <r>
      <rPr>
        <sz val="10"/>
        <color theme="5"/>
        <rFont val="Century Gothic"/>
      </rPr>
      <t xml:space="preserve">Mr Bennett </t>
    </r>
    <r>
      <rPr>
        <sz val="10"/>
        <color theme="2" tint="-0.499984740745262"/>
        <rFont val="Century Gothic"/>
      </rPr>
      <t xml:space="preserve">had neuralgia and toothache, Lester neuralgia and I chronic toothache. Mr Bennett had anointed </t>
    </r>
    <r>
      <rPr>
        <sz val="10"/>
        <color theme="5"/>
        <rFont val="Century Gothic"/>
      </rPr>
      <t xml:space="preserve">his </t>
    </r>
    <r>
      <rPr>
        <sz val="10"/>
        <color theme="2" tint="-0.499984740745262"/>
        <rFont val="Century Gothic"/>
      </rPr>
      <t xml:space="preserve">own and </t>
    </r>
    <r>
      <rPr>
        <sz val="10"/>
        <color theme="5"/>
        <rFont val="Century Gothic"/>
      </rPr>
      <t>my t</t>
    </r>
    <r>
      <rPr>
        <sz val="10"/>
        <color theme="2" tint="-0.499984740745262"/>
        <rFont val="Century Gothic"/>
      </rPr>
      <t xml:space="preserve">eeth with various chemicals without avail. he was a keen taxidermist. </t>
    </r>
    <r>
      <rPr>
        <sz val="10"/>
        <color theme="5"/>
        <rFont val="Century Gothic"/>
      </rPr>
      <t>We</t>
    </r>
    <r>
      <rPr>
        <sz val="10"/>
        <color theme="2" tint="-0.499984740745262"/>
        <rFont val="Century Gothic"/>
      </rPr>
      <t xml:space="preserve"> also used his drag-net some half-a-dozen times and collected a bucketful of miscellaneous specimens which included seaweeds, small </t>
    </r>
    <r>
      <rPr>
        <sz val="10"/>
        <color theme="5"/>
        <rFont val="Century Gothic"/>
      </rPr>
      <t xml:space="preserve">We were sorry to say good-bye to him. The whalers </t>
    </r>
    <r>
      <rPr>
        <sz val="10"/>
        <color theme="2" tint="-0.499984740745262"/>
        <rFont val="Century Gothic"/>
      </rPr>
      <t xml:space="preserve">were very kind., but it was a change to talk now and again to one of our own </t>
    </r>
    <r>
      <rPr>
        <sz val="10"/>
        <color theme="5"/>
        <rFont val="Century Gothic"/>
      </rPr>
      <t>countrymen</t>
    </r>
    <r>
      <rPr>
        <sz val="10"/>
        <color theme="2" tint="-0.499984740745262"/>
        <rFont val="Century Gothic"/>
      </rPr>
      <t xml:space="preserve">. His departure kept us to the ship more than ever, for we had </t>
    </r>
    <r>
      <rPr>
        <sz val="10"/>
        <color theme="5"/>
        <rFont val="Century Gothic"/>
      </rPr>
      <t xml:space="preserve">no one </t>
    </r>
    <r>
      <rPr>
        <sz val="10"/>
        <color theme="2" tint="-0.499984740745262"/>
        <rFont val="Century Gothic"/>
      </rPr>
      <t xml:space="preserve">to visit when we felt fed up with the weather and </t>
    </r>
    <r>
      <rPr>
        <sz val="10"/>
        <color theme="5"/>
        <rFont val="Century Gothic"/>
      </rPr>
      <t>our own company.</t>
    </r>
    <r>
      <rPr>
        <sz val="10"/>
        <color theme="2" tint="-0.499984740745262"/>
        <rFont val="Century Gothic"/>
      </rPr>
      <t>" (Bagshawe, 1939: 176-177)</t>
    </r>
  </si>
  <si>
    <r>
      <t xml:space="preserve">"According to wireless reports </t>
    </r>
    <r>
      <rPr>
        <sz val="10"/>
        <color theme="5"/>
        <rFont val="Century Gothic"/>
      </rPr>
      <t xml:space="preserve">they </t>
    </r>
    <r>
      <rPr>
        <sz val="10"/>
        <color theme="2" tint="-0.499984740745262"/>
        <rFont val="Century Gothic"/>
      </rPr>
      <t>were having very bad weather at</t>
    </r>
    <r>
      <rPr>
        <sz val="10"/>
        <color theme="5"/>
        <rFont val="Century Gothic"/>
      </rPr>
      <t xml:space="preserve"> Deception Island</t>
    </r>
    <r>
      <rPr>
        <sz val="10"/>
        <color theme="2" tint="-0.499984740745262"/>
        <rFont val="Century Gothic"/>
      </rPr>
      <t xml:space="preserve">, even worse than </t>
    </r>
    <r>
      <rPr>
        <sz val="10"/>
        <color theme="5"/>
        <rFont val="Century Gothic"/>
      </rPr>
      <t>ours</t>
    </r>
    <r>
      <rPr>
        <sz val="10"/>
        <color theme="2" tint="-0.499984740745262"/>
        <rFont val="Century Gothic"/>
      </rPr>
      <t>." (Bagshawe, 1939: 177)</t>
    </r>
  </si>
  <si>
    <r>
      <t xml:space="preserve">"One day </t>
    </r>
    <r>
      <rPr>
        <sz val="10"/>
        <color theme="5"/>
        <rFont val="Century Gothic"/>
      </rPr>
      <t>we</t>
    </r>
    <r>
      <rPr>
        <sz val="10"/>
        <color theme="2" tint="-0.499984740745262"/>
        <rFont val="Century Gothic"/>
      </rPr>
      <t xml:space="preserve"> borrowed a pram belonging to a </t>
    </r>
    <r>
      <rPr>
        <sz val="10"/>
        <color theme="5"/>
        <rFont val="Century Gothic"/>
      </rPr>
      <t xml:space="preserve">visitor </t>
    </r>
    <r>
      <rPr>
        <sz val="10"/>
        <color theme="2" tint="-0.499984740745262"/>
        <rFont val="Century Gothic"/>
      </rPr>
      <t>from another ship and rowed around for a while." (Bagshawe, 1939: 178)</t>
    </r>
  </si>
  <si>
    <r>
      <t>"</t>
    </r>
    <r>
      <rPr>
        <sz val="10"/>
        <color theme="5"/>
        <rFont val="Century Gothic"/>
      </rPr>
      <t>Lester</t>
    </r>
    <r>
      <rPr>
        <sz val="10"/>
        <color theme="2" tint="-0.499984740745262"/>
        <rFont val="Century Gothic"/>
      </rPr>
      <t xml:space="preserve"> surveying and </t>
    </r>
    <r>
      <rPr>
        <sz val="10"/>
        <color theme="5"/>
        <rFont val="Century Gothic"/>
      </rPr>
      <t xml:space="preserve">I </t>
    </r>
    <r>
      <rPr>
        <sz val="10"/>
        <color theme="2" tint="-0.499984740745262"/>
        <rFont val="Century Gothic"/>
      </rPr>
      <t xml:space="preserve">collecting geological specimens; </t>
    </r>
    <r>
      <rPr>
        <sz val="10"/>
        <color theme="5"/>
        <rFont val="Century Gothic"/>
      </rPr>
      <t>we</t>
    </r>
    <r>
      <rPr>
        <sz val="10"/>
        <color theme="2" tint="-0.499984740745262"/>
        <rFont val="Century Gothic"/>
      </rPr>
      <t xml:space="preserve"> used a pram to get from one spot to another." (Bagshawe, 1939: 179)</t>
    </r>
  </si>
  <si>
    <r>
      <rPr>
        <sz val="10"/>
        <color theme="5"/>
        <rFont val="Century Gothic"/>
      </rPr>
      <t xml:space="preserve">"I </t>
    </r>
    <r>
      <rPr>
        <sz val="10"/>
        <color theme="2" tint="-0.499984740745262"/>
        <rFont val="Century Gothic"/>
      </rPr>
      <t xml:space="preserve">had a talk with the </t>
    </r>
    <r>
      <rPr>
        <sz val="10"/>
        <color theme="5"/>
        <rFont val="Century Gothic"/>
      </rPr>
      <t>mate</t>
    </r>
    <r>
      <rPr>
        <sz val="10"/>
        <color theme="2" tint="-0.499984740745262"/>
        <rFont val="Century Gothic"/>
      </rPr>
      <t>, who told me that the season had been an exceptionally bad one and that up to that time his ship had caught only seventy-nine whales." (Bagshawe, 1939: 179)</t>
    </r>
  </si>
  <si>
    <r>
      <t xml:space="preserve">"Arriving at the Pythias mooring, </t>
    </r>
    <r>
      <rPr>
        <sz val="10"/>
        <color theme="5"/>
        <rFont val="Century Gothic"/>
      </rPr>
      <t>we</t>
    </r>
    <r>
      <rPr>
        <sz val="10"/>
        <color theme="2" tint="-0.499984740745262"/>
        <rFont val="Century Gothic"/>
      </rPr>
      <t xml:space="preserve"> met another </t>
    </r>
    <r>
      <rPr>
        <sz val="10"/>
        <color theme="5"/>
        <rFont val="Century Gothic"/>
      </rPr>
      <t>Captain Andersen</t>
    </r>
    <r>
      <rPr>
        <sz val="10"/>
        <color theme="2" tint="-0.499984740745262"/>
        <rFont val="Century Gothic"/>
      </rPr>
      <t xml:space="preserve"> who invited</t>
    </r>
    <r>
      <rPr>
        <sz val="10"/>
        <color theme="5"/>
        <rFont val="Century Gothic"/>
      </rPr>
      <t xml:space="preserve"> us </t>
    </r>
    <r>
      <rPr>
        <sz val="10"/>
        <color theme="2" tint="-0.499984740745262"/>
        <rFont val="Century Gothic"/>
      </rPr>
      <t>to coffee." (Bagshawe, 1939: 179)</t>
    </r>
  </si>
  <si>
    <r>
      <rPr>
        <sz val="10"/>
        <color theme="5"/>
        <rFont val="Century Gothic"/>
      </rPr>
      <t>"We</t>
    </r>
    <r>
      <rPr>
        <sz val="10"/>
        <color theme="2" tint="-0.499984740745262"/>
        <rFont val="Century Gothic"/>
      </rPr>
      <t xml:space="preserve"> stayed on board until midnight, talking, smoking and listening to the gramophone.</t>
    </r>
    <r>
      <rPr>
        <sz val="10"/>
        <color theme="5"/>
        <rFont val="Century Gothic"/>
      </rPr>
      <t xml:space="preserve"> Our host</t>
    </r>
    <r>
      <rPr>
        <sz val="10"/>
        <color theme="2" tint="-0.499984740745262"/>
        <rFont val="Century Gothic"/>
      </rPr>
      <t xml:space="preserve"> was a most charming man; </t>
    </r>
    <r>
      <rPr>
        <sz val="10"/>
        <color theme="5"/>
        <rFont val="Century Gothic"/>
      </rPr>
      <t>he</t>
    </r>
    <r>
      <rPr>
        <sz val="10"/>
        <color theme="2" tint="-0.499984740745262"/>
        <rFont val="Century Gothic"/>
      </rPr>
      <t xml:space="preserve"> spoke English well and had a stock of good yarns." (Bagshawe, 1939: 180)</t>
    </r>
  </si>
  <si>
    <r>
      <rPr>
        <sz val="10"/>
        <color theme="5"/>
        <rFont val="Century Gothic"/>
      </rPr>
      <t xml:space="preserve">"Lester </t>
    </r>
    <r>
      <rPr>
        <sz val="10"/>
        <color theme="2" tint="-0.499984740745262"/>
        <rFont val="Century Gothic"/>
      </rPr>
      <t xml:space="preserve">was forced to call </t>
    </r>
    <r>
      <rPr>
        <sz val="10"/>
        <color theme="5"/>
        <rFont val="Century Gothic"/>
      </rPr>
      <t>me</t>
    </r>
    <r>
      <rPr>
        <sz val="10"/>
        <color theme="2" tint="-0.499984740745262"/>
        <rFont val="Century Gothic"/>
      </rPr>
      <t xml:space="preserve"> at midnight on the third day, after</t>
    </r>
    <r>
      <rPr>
        <sz val="10"/>
        <color theme="5"/>
        <rFont val="Century Gothic"/>
      </rPr>
      <t xml:space="preserve"> I </t>
    </r>
    <r>
      <rPr>
        <sz val="10"/>
        <color theme="2" tint="-0.499984740745262"/>
        <rFont val="Century Gothic"/>
      </rPr>
      <t>had had two hours' sleep…" (Bagshawe, 1939: 181)</t>
    </r>
  </si>
  <si>
    <r>
      <t>"One of the catchers of the factory Neko (</t>
    </r>
    <r>
      <rPr>
        <sz val="10"/>
        <color theme="5"/>
        <rFont val="Century Gothic"/>
      </rPr>
      <t>Captain Sinclair</t>
    </r>
    <r>
      <rPr>
        <sz val="10"/>
        <color theme="2" tint="-0.499984740745262"/>
        <rFont val="Century Gothic"/>
      </rPr>
      <t>) came to the Solstreifon i March for coal." (Bagshawe, 1939: 182)</t>
    </r>
  </si>
  <si>
    <r>
      <t xml:space="preserve">"It was the </t>
    </r>
    <r>
      <rPr>
        <sz val="10"/>
        <color theme="5"/>
        <rFont val="Century Gothic"/>
      </rPr>
      <t>second officer</t>
    </r>
    <r>
      <rPr>
        <sz val="10"/>
        <color theme="2" tint="-0.499984740745262"/>
        <rFont val="Century Gothic"/>
      </rPr>
      <t xml:space="preserve">'s birthday, and in the evening most of the ship's company visited </t>
    </r>
    <r>
      <rPr>
        <sz val="10"/>
        <color theme="5"/>
        <rFont val="Century Gothic"/>
      </rPr>
      <t>his c</t>
    </r>
    <r>
      <rPr>
        <sz val="10"/>
        <color theme="2" tint="-0.499984740745262"/>
        <rFont val="Century Gothic"/>
      </rPr>
      <t xml:space="preserve">abin to deliver presents. Their gifts were varied and original a violin made from a cigar box, complete with case, bow and music; a whistle made from a piece ofbrass curtain rod; a steel triangle; cigars; pipes; tobacco; a looking-glass and a half-dollar note, the latter making a whole dollar when reflected in the afore-mentioned looking-glass. </t>
    </r>
    <r>
      <rPr>
        <sz val="10"/>
        <color theme="5"/>
        <rFont val="Century Gothic"/>
      </rPr>
      <t>We</t>
    </r>
    <r>
      <rPr>
        <sz val="10"/>
        <color theme="2" tint="-0.499984740745262"/>
        <rFont val="Century Gothic"/>
      </rPr>
      <t xml:space="preserve"> gave </t>
    </r>
    <r>
      <rPr>
        <sz val="10"/>
        <color theme="5"/>
        <rFont val="Century Gothic"/>
      </rPr>
      <t xml:space="preserve">him </t>
    </r>
    <r>
      <rPr>
        <sz val="10"/>
        <color theme="2" tint="-0.499984740745262"/>
        <rFont val="Century Gothic"/>
      </rPr>
      <t>some cigarettes, sweets, cake and chewing gum. The inspection and exhibition of presents was the occasion for a good deal of laughter and jollity." (Bagshawe, 1939: 182)</t>
    </r>
  </si>
  <si>
    <r>
      <t xml:space="preserve">"The </t>
    </r>
    <r>
      <rPr>
        <sz val="10"/>
        <color theme="5"/>
        <rFont val="Century Gothic"/>
      </rPr>
      <t xml:space="preserve">crew </t>
    </r>
    <r>
      <rPr>
        <sz val="10"/>
        <color theme="2" tint="-0.499984740745262"/>
        <rFont val="Century Gothic"/>
      </rPr>
      <t xml:space="preserve">landed on a small island where they had to remain for six hours before </t>
    </r>
    <r>
      <rPr>
        <sz val="10"/>
        <color theme="5"/>
        <rFont val="Century Gothic"/>
      </rPr>
      <t>they</t>
    </r>
    <r>
      <rPr>
        <sz val="10"/>
        <color theme="2" tint="-0.499984740745262"/>
        <rFont val="Century Gothic"/>
      </rPr>
      <t xml:space="preserve"> were rescued by the Eik, one of the Solstreif's catchers. Such risks are run daily by these </t>
    </r>
    <r>
      <rPr>
        <sz val="10"/>
        <color theme="5"/>
        <rFont val="Century Gothic"/>
      </rPr>
      <t>hardy whalers</t>
    </r>
    <r>
      <rPr>
        <sz val="10"/>
        <color theme="2" tint="-0.499984740745262"/>
        <rFont val="Century Gothic"/>
      </rPr>
      <t>." (Bagshawe, 1939: 182)</t>
    </r>
  </si>
  <si>
    <r>
      <t xml:space="preserve">"At 4 a.m. on 4 March the </t>
    </r>
    <r>
      <rPr>
        <sz val="10"/>
        <color theme="5"/>
        <rFont val="Century Gothic"/>
      </rPr>
      <t>night-watchman</t>
    </r>
    <r>
      <rPr>
        <sz val="10"/>
        <color theme="2" tint="-0.499984740745262"/>
        <rFont val="Century Gothic"/>
      </rPr>
      <t xml:space="preserve"> roused </t>
    </r>
    <r>
      <rPr>
        <sz val="10"/>
        <color theme="5"/>
        <rFont val="Century Gothic"/>
      </rPr>
      <t>us</t>
    </r>
    <r>
      <rPr>
        <sz val="10"/>
        <color theme="2" tint="-0.499984740745262"/>
        <rFont val="Century Gothic"/>
      </rPr>
      <t xml:space="preserve"> and, as </t>
    </r>
    <r>
      <rPr>
        <sz val="10"/>
        <color theme="5"/>
        <rFont val="Century Gothic"/>
      </rPr>
      <t>we</t>
    </r>
    <r>
      <rPr>
        <sz val="10"/>
        <color theme="2" tint="-0.499984740745262"/>
        <rFont val="Century Gothic"/>
      </rPr>
      <t xml:space="preserve"> had already packed </t>
    </r>
    <r>
      <rPr>
        <sz val="10"/>
        <color theme="5"/>
        <rFont val="Century Gothic"/>
      </rPr>
      <t>our</t>
    </r>
    <r>
      <rPr>
        <sz val="10"/>
        <color theme="2" tint="-0.499984740745262"/>
        <rFont val="Century Gothic"/>
      </rPr>
      <t xml:space="preserve"> belongings in rucksacks, </t>
    </r>
    <r>
      <rPr>
        <sz val="10"/>
        <color theme="5"/>
        <rFont val="Century Gothic"/>
      </rPr>
      <t>we</t>
    </r>
    <r>
      <rPr>
        <sz val="10"/>
        <color theme="2" tint="-0.499984740745262"/>
        <rFont val="Century Gothic"/>
      </rPr>
      <t xml:space="preserve"> were soon on board the Graham." (Bagshawe, 1939: 184)</t>
    </r>
  </si>
  <si>
    <r>
      <t xml:space="preserve">"For a while </t>
    </r>
    <r>
      <rPr>
        <sz val="10"/>
        <color theme="5"/>
        <rFont val="Century Gothic"/>
      </rPr>
      <t xml:space="preserve">we </t>
    </r>
    <r>
      <rPr>
        <sz val="10"/>
        <color theme="2" tint="-0.499984740745262"/>
        <rFont val="Century Gothic"/>
      </rPr>
      <t xml:space="preserve">sat on the lee side of the chart-house, feeling uncomfortable inside, but later </t>
    </r>
    <r>
      <rPr>
        <sz val="10"/>
        <color theme="5"/>
        <rFont val="Century Gothic"/>
      </rPr>
      <t xml:space="preserve">we </t>
    </r>
    <r>
      <rPr>
        <sz val="10"/>
        <color theme="2" tint="-0.499984740745262"/>
        <rFont val="Century Gothic"/>
      </rPr>
      <t xml:space="preserve">turned in, </t>
    </r>
    <r>
      <rPr>
        <sz val="10"/>
        <color theme="5"/>
        <rFont val="Century Gothic"/>
      </rPr>
      <t>Lester</t>
    </r>
    <r>
      <rPr>
        <sz val="10"/>
        <color theme="2" tint="-0.499984740745262"/>
        <rFont val="Century Gothic"/>
      </rPr>
      <t xml:space="preserve"> on the settee and I in the </t>
    </r>
    <r>
      <rPr>
        <sz val="10"/>
        <color theme="5"/>
        <rFont val="Century Gothic"/>
      </rPr>
      <t>captain</t>
    </r>
    <r>
      <rPr>
        <sz val="10"/>
        <color theme="2" tint="-0.499984740745262"/>
        <rFont val="Century Gothic"/>
      </rPr>
      <t xml:space="preserve">'s bunk. When, after a restless night, </t>
    </r>
    <r>
      <rPr>
        <sz val="10"/>
        <color theme="5"/>
        <rFont val="Century Gothic"/>
      </rPr>
      <t>we</t>
    </r>
    <r>
      <rPr>
        <sz val="10"/>
        <color theme="2" tint="-0.499984740745262"/>
        <rFont val="Century Gothic"/>
      </rPr>
      <t xml:space="preserve"> got up for breakfast </t>
    </r>
    <r>
      <rPr>
        <sz val="10"/>
        <color theme="5"/>
        <rFont val="Century Gothic"/>
      </rPr>
      <t>we</t>
    </r>
    <r>
      <rPr>
        <sz val="10"/>
        <color theme="2" tint="-0.499984740745262"/>
        <rFont val="Century Gothic"/>
      </rPr>
      <t xml:space="preserve"> found that </t>
    </r>
    <r>
      <rPr>
        <sz val="10"/>
        <color theme="5"/>
        <rFont val="Century Gothic"/>
      </rPr>
      <t xml:space="preserve">we </t>
    </r>
    <r>
      <rPr>
        <sz val="10"/>
        <color theme="2" tint="-0.499984740745262"/>
        <rFont val="Century Gothic"/>
      </rPr>
      <t>were drifting to the lee of Cape Murray," (Bagshawe, 1939: 184)</t>
    </r>
  </si>
  <si>
    <r>
      <t>"After coffee,</t>
    </r>
    <r>
      <rPr>
        <sz val="10"/>
        <color theme="5"/>
        <rFont val="Century Gothic"/>
      </rPr>
      <t xml:space="preserve"> we</t>
    </r>
    <r>
      <rPr>
        <sz val="10"/>
        <color theme="2" tint="-0.499984740745262"/>
        <rFont val="Century Gothic"/>
      </rPr>
      <t xml:space="preserve"> watched the chase of a fairly large Blue Whale which lasted until the whale started to 'run' north, when </t>
    </r>
    <r>
      <rPr>
        <sz val="10"/>
        <color theme="5"/>
        <rFont val="Century Gothic"/>
      </rPr>
      <t>we</t>
    </r>
    <r>
      <rPr>
        <sz val="10"/>
        <color theme="2" tint="-0.499984740745262"/>
        <rFont val="Century Gothic"/>
      </rPr>
      <t xml:space="preserve"> gave it up. The </t>
    </r>
    <r>
      <rPr>
        <sz val="10"/>
        <color theme="5"/>
        <rFont val="Century Gothic"/>
      </rPr>
      <t xml:space="preserve">captain </t>
    </r>
    <r>
      <rPr>
        <sz val="10"/>
        <color theme="2" tint="-0.499984740745262"/>
        <rFont val="Century Gothic"/>
      </rPr>
      <t xml:space="preserve">thought that one of the other two catchers near </t>
    </r>
    <r>
      <rPr>
        <sz val="10"/>
        <color theme="5"/>
        <rFont val="Century Gothic"/>
      </rPr>
      <t>us</t>
    </r>
    <r>
      <rPr>
        <sz val="10"/>
        <color theme="2" tint="-0.499984740745262"/>
        <rFont val="Century Gothic"/>
      </rPr>
      <t xml:space="preserve"> had been hunting it." (Bagshawe, 1939: 185)</t>
    </r>
  </si>
  <si>
    <r>
      <t xml:space="preserve">"At one time </t>
    </r>
    <r>
      <rPr>
        <sz val="10"/>
        <color theme="5"/>
        <rFont val="Century Gothic"/>
      </rPr>
      <t xml:space="preserve">we </t>
    </r>
    <r>
      <rPr>
        <sz val="10"/>
        <color theme="2" tint="-0.499984740745262"/>
        <rFont val="Century Gothic"/>
      </rPr>
      <t xml:space="preserve">saw about fifty Humpback Whales which, unlike the previous year, the </t>
    </r>
    <r>
      <rPr>
        <sz val="10"/>
        <color theme="5"/>
        <rFont val="Century Gothic"/>
      </rPr>
      <t xml:space="preserve">whalers </t>
    </r>
    <r>
      <rPr>
        <sz val="10"/>
        <color theme="2" tint="-0.499984740745262"/>
        <rFont val="Century Gothic"/>
      </rPr>
      <t>were not allowed to kill." (Bagshawe, 1939: 185)</t>
    </r>
  </si>
  <si>
    <r>
      <t>"After a fair sleep, during which</t>
    </r>
    <r>
      <rPr>
        <sz val="10"/>
        <color theme="5"/>
        <rFont val="Century Gothic"/>
      </rPr>
      <t xml:space="preserve"> Lester</t>
    </r>
    <r>
      <rPr>
        <sz val="10"/>
        <color theme="2" tint="-0.499984740745262"/>
        <rFont val="Century Gothic"/>
      </rPr>
      <t xml:space="preserve"> rested on the settee in the </t>
    </r>
    <r>
      <rPr>
        <sz val="10"/>
        <color theme="5"/>
        <rFont val="Century Gothic"/>
      </rPr>
      <t xml:space="preserve">captain's </t>
    </r>
    <r>
      <rPr>
        <sz val="10"/>
        <color theme="2" tint="-0.499984740745262"/>
        <rFont val="Century Gothic"/>
      </rPr>
      <t xml:space="preserve">cabin and I in the saloon, </t>
    </r>
    <r>
      <rPr>
        <sz val="10"/>
        <color theme="5"/>
        <rFont val="Century Gothic"/>
      </rPr>
      <t>we</t>
    </r>
    <r>
      <rPr>
        <sz val="10"/>
        <color theme="2" tint="-0.499984740745262"/>
        <rFont val="Century Gothic"/>
      </rPr>
      <t xml:space="preserve"> awoke on the 5th to find the ship rolling and pitching. It continued throughout the day, and made </t>
    </r>
    <r>
      <rPr>
        <sz val="10"/>
        <color theme="5"/>
        <rFont val="Century Gothic"/>
      </rPr>
      <t>us both feel sick</t>
    </r>
    <r>
      <rPr>
        <sz val="10"/>
        <color theme="2" tint="-0.499984740745262"/>
        <rFont val="Century Gothic"/>
      </rPr>
      <t xml:space="preserve"> during the morning, but</t>
    </r>
    <r>
      <rPr>
        <sz val="10"/>
        <color theme="5"/>
        <rFont val="Century Gothic"/>
      </rPr>
      <t xml:space="preserve"> we</t>
    </r>
    <r>
      <rPr>
        <sz val="10"/>
        <color theme="2" tint="-0.499984740745262"/>
        <rFont val="Century Gothic"/>
      </rPr>
      <t xml:space="preserve"> recovered by coffee time. </t>
    </r>
    <r>
      <rPr>
        <sz val="10"/>
        <color theme="5"/>
        <rFont val="Century Gothic"/>
      </rPr>
      <t xml:space="preserve">My </t>
    </r>
    <r>
      <rPr>
        <sz val="10"/>
        <color theme="2" tint="-0.499984740745262"/>
        <rFont val="Century Gothic"/>
      </rPr>
      <t xml:space="preserve">breakfast soon went overboard. </t>
    </r>
    <r>
      <rPr>
        <sz val="10"/>
        <color theme="5"/>
        <rFont val="Century Gothic"/>
      </rPr>
      <t>Lester</t>
    </r>
    <r>
      <rPr>
        <sz val="10"/>
        <color theme="2" tint="-0.499984740745262"/>
        <rFont val="Century Gothic"/>
      </rPr>
      <t xml:space="preserve"> missed lunch, I managed to struggle through the meat course." (Bagshawe, 1939: 186)</t>
    </r>
  </si>
  <si>
    <r>
      <rPr>
        <sz val="10"/>
        <color theme="5"/>
        <rFont val="Century Gothic"/>
      </rPr>
      <t>"We</t>
    </r>
    <r>
      <rPr>
        <sz val="10"/>
        <color theme="2" tint="-0.499984740745262"/>
        <rFont val="Century Gothic"/>
      </rPr>
      <t xml:space="preserve"> were chasing a whale near that part, but another </t>
    </r>
    <r>
      <rPr>
        <sz val="10"/>
        <color theme="5"/>
        <rFont val="Century Gothic"/>
      </rPr>
      <t>whaler</t>
    </r>
    <r>
      <rPr>
        <sz val="10"/>
        <color theme="2" tint="-0.499984740745262"/>
        <rFont val="Century Gothic"/>
      </rPr>
      <t xml:space="preserve"> intervened so </t>
    </r>
    <r>
      <rPr>
        <sz val="10"/>
        <color theme="5"/>
        <rFont val="Century Gothic"/>
      </rPr>
      <t xml:space="preserve">we abandoned </t>
    </r>
    <r>
      <rPr>
        <sz val="10"/>
        <color theme="2" tint="-0.499984740745262"/>
        <rFont val="Century Gothic"/>
      </rPr>
      <t xml:space="preserve">the chase and left it to the other. He had to give it up eventually, much to our </t>
    </r>
    <r>
      <rPr>
        <sz val="10"/>
        <color theme="5"/>
        <rFont val="Century Gothic"/>
      </rPr>
      <t xml:space="preserve">captain's </t>
    </r>
    <r>
      <rPr>
        <sz val="10"/>
        <color theme="2" tint="-0.499984740745262"/>
        <rFont val="Century Gothic"/>
      </rPr>
      <t>delight." (Bagshawe, 1939: 186)</t>
    </r>
  </si>
  <si>
    <r>
      <t xml:space="preserve">"A </t>
    </r>
    <r>
      <rPr>
        <sz val="10"/>
        <color theme="5"/>
        <rFont val="Century Gothic"/>
      </rPr>
      <t>whaling superstition</t>
    </r>
    <r>
      <rPr>
        <sz val="10"/>
        <color theme="2" tint="-0.499984740745262"/>
        <rFont val="Century Gothic"/>
      </rPr>
      <t xml:space="preserve"> is that an Elephant Seal on the starboard side is an omen of ill-fortune, but it is lucky to see one on the port side." (Bagshawe, 1939: 187)</t>
    </r>
  </si>
  <si>
    <r>
      <t>"Separating it from the mainland is a narrow channel, reckoned by</t>
    </r>
    <r>
      <rPr>
        <sz val="10"/>
        <color theme="5"/>
        <rFont val="Century Gothic"/>
      </rPr>
      <t xml:space="preserve"> Captain Skidsmo </t>
    </r>
    <r>
      <rPr>
        <sz val="10"/>
        <color theme="2" tint="-0.499984740745262"/>
        <rFont val="Century Gothic"/>
      </rPr>
      <t>to be about half a mile wide by about five miles long; it is called Graham's Passage…" (Bagshawe, 1939: 188)</t>
    </r>
  </si>
  <si>
    <r>
      <t>"</t>
    </r>
    <r>
      <rPr>
        <sz val="10"/>
        <color theme="5"/>
        <rFont val="Century Gothic"/>
      </rPr>
      <t xml:space="preserve">We flagged </t>
    </r>
    <r>
      <rPr>
        <sz val="10"/>
        <color theme="2" tint="-0.499984740745262"/>
        <rFont val="Century Gothic"/>
      </rPr>
      <t xml:space="preserve">him and went in search of another. An hour later </t>
    </r>
    <r>
      <rPr>
        <sz val="10"/>
        <color theme="5"/>
        <rFont val="Century Gothic"/>
      </rPr>
      <t xml:space="preserve">we met </t>
    </r>
    <r>
      <rPr>
        <sz val="10"/>
        <color theme="2" tint="-0.499984740745262"/>
        <rFont val="Century Gothic"/>
      </rPr>
      <t xml:space="preserve">three more to the north-west of Cape Reclus. They all came up to blow at the same moment and as soon as a shot was fired disappeared like Hghtning, 'running away like hell', as the </t>
    </r>
    <r>
      <rPr>
        <sz val="10"/>
        <color theme="5"/>
        <rFont val="Century Gothic"/>
      </rPr>
      <t>captain</t>
    </r>
    <r>
      <rPr>
        <sz val="10"/>
        <color theme="2" tint="-0.499984740745262"/>
        <rFont val="Century Gothic"/>
      </rPr>
      <t xml:space="preserve"> described it. </t>
    </r>
    <r>
      <rPr>
        <sz val="10"/>
        <color theme="5"/>
        <rFont val="Century Gothic"/>
      </rPr>
      <t>We secured our whale</t>
    </r>
    <r>
      <rPr>
        <sz val="10"/>
        <color theme="2" tint="-0.499984740745262"/>
        <rFont val="Century Gothic"/>
      </rPr>
      <t>, a male, but as the shot went high and pierced the body near the top of the back, a second was necessary." (Bagshawe, 1939: 189)</t>
    </r>
  </si>
  <si>
    <r>
      <t>"</t>
    </r>
    <r>
      <rPr>
        <sz val="10"/>
        <color theme="5"/>
        <rFont val="Century Gothic"/>
      </rPr>
      <t xml:space="preserve">We reached </t>
    </r>
    <r>
      <rPr>
        <sz val="10"/>
        <color theme="2" tint="-0.499984740745262"/>
        <rFont val="Century Gothic"/>
      </rPr>
      <t xml:space="preserve">the factory at 8 p.m. and spent the night in our own bunks. </t>
    </r>
    <r>
      <rPr>
        <sz val="10"/>
        <color theme="5"/>
        <rFont val="Century Gothic"/>
      </rPr>
      <t>Captain Skidsmo</t>
    </r>
    <r>
      <rPr>
        <sz val="10"/>
        <color theme="2" tint="-0.499984740745262"/>
        <rFont val="Century Gothic"/>
      </rPr>
      <t xml:space="preserve"> was certain that </t>
    </r>
    <r>
      <rPr>
        <sz val="10"/>
        <color theme="5"/>
        <rFont val="Century Gothic"/>
      </rPr>
      <t xml:space="preserve">we had </t>
    </r>
    <r>
      <rPr>
        <sz val="10"/>
        <color theme="2" tint="-0.499984740745262"/>
        <rFont val="Century Gothic"/>
      </rPr>
      <t>brought good luck to the Graham and insisted upon our staying on board to keep the fates favourable." (Bagshawe, 1939: 189)</t>
    </r>
  </si>
  <si>
    <r>
      <t>"</t>
    </r>
    <r>
      <rPr>
        <sz val="10"/>
        <color theme="5"/>
        <rFont val="Century Gothic"/>
      </rPr>
      <t>We</t>
    </r>
    <r>
      <rPr>
        <sz val="10"/>
        <color theme="2" tint="-0.499984740745262"/>
        <rFont val="Century Gothic"/>
      </rPr>
      <t xml:space="preserve"> could see three other </t>
    </r>
    <r>
      <rPr>
        <sz val="10"/>
        <color theme="5"/>
        <rFont val="Century Gothic"/>
      </rPr>
      <t>whalers</t>
    </r>
    <r>
      <rPr>
        <sz val="10"/>
        <color theme="2" tint="-0.499984740745262"/>
        <rFont val="Century Gothic"/>
      </rPr>
      <t xml:space="preserve"> also on the track of whales.</t>
    </r>
    <r>
      <rPr>
        <sz val="10"/>
        <color theme="5"/>
        <rFont val="Century Gothic"/>
      </rPr>
      <t xml:space="preserve"> The place was a whalers' paradise</t>
    </r>
    <r>
      <rPr>
        <sz val="10"/>
        <color theme="2" tint="-0.499984740745262"/>
        <rFont val="Century Gothic"/>
      </rPr>
      <t xml:space="preserve"> for the time being." (Bagshawe, 1939: 190)</t>
    </r>
  </si>
  <si>
    <r>
      <t xml:space="preserve">"At 8 o'clock, while off Cape Kaiser, </t>
    </r>
    <r>
      <rPr>
        <sz val="10"/>
        <color theme="5"/>
        <rFont val="Century Gothic"/>
      </rPr>
      <t>we saw</t>
    </r>
    <r>
      <rPr>
        <sz val="10"/>
        <color theme="2" tint="-0.499984740745262"/>
        <rFont val="Century Gothic"/>
      </rPr>
      <t xml:space="preserve"> several Bottlenosed Whales (Hyperoodon rostratus}. </t>
    </r>
    <r>
      <rPr>
        <sz val="10"/>
        <color theme="5"/>
        <rFont val="Century Gothic"/>
      </rPr>
      <t>The whalers told us</t>
    </r>
    <r>
      <rPr>
        <sz val="10"/>
        <color theme="2" tint="-0.499984740745262"/>
        <rFont val="Century Gothic"/>
      </rPr>
      <t xml:space="preserve"> that a whale of this kind yields only about seven barrels ofoil." (Bagshawe, 1939: 190-191)</t>
    </r>
  </si>
  <si>
    <r>
      <t xml:space="preserve">"We learnt a good deal from the </t>
    </r>
    <r>
      <rPr>
        <sz val="10"/>
        <color theme="5"/>
        <rFont val="Century Gothic"/>
      </rPr>
      <t>captain</t>
    </r>
    <r>
      <rPr>
        <sz val="10"/>
        <color theme="2" tint="-0.499984740745262"/>
        <rFont val="Century Gothic"/>
      </rPr>
      <t xml:space="preserve">, who was a pleasant companion on a catcher and popular with his </t>
    </r>
    <r>
      <rPr>
        <sz val="10"/>
        <color theme="5"/>
        <rFont val="Century Gothic"/>
      </rPr>
      <t>crew</t>
    </r>
    <r>
      <rPr>
        <sz val="10"/>
        <color theme="2" tint="-0.499984740745262"/>
        <rFont val="Century Gothic"/>
      </rPr>
      <t xml:space="preserve">.  </t>
    </r>
    <r>
      <rPr>
        <sz val="10"/>
        <color theme="5"/>
        <rFont val="Century Gothic"/>
      </rPr>
      <t>He told us</t>
    </r>
    <r>
      <rPr>
        <sz val="10"/>
        <color theme="2" tint="-0.499984740745262"/>
        <rFont val="Century Gothic"/>
      </rPr>
      <t xml:space="preserve"> that between November and Christmas they expected practically only Blue Whales." (Bagshawe, 1939: 191)</t>
    </r>
  </si>
  <si>
    <r>
      <t xml:space="preserve">"After 25 January </t>
    </r>
    <r>
      <rPr>
        <sz val="10"/>
        <color theme="5"/>
        <rFont val="Century Gothic"/>
      </rPr>
      <t xml:space="preserve">they ceased whaling </t>
    </r>
    <r>
      <rPr>
        <sz val="10"/>
        <color theme="2" tint="-0.499984740745262"/>
        <rFont val="Century Gothic"/>
      </rPr>
      <t xml:space="preserve">at night. </t>
    </r>
    <r>
      <rPr>
        <sz val="10"/>
        <color theme="5"/>
        <rFont val="Century Gothic"/>
      </rPr>
      <t>Captain Skidsmo</t>
    </r>
    <r>
      <rPr>
        <sz val="10"/>
        <color theme="2" tint="-0.499984740745262"/>
        <rFont val="Century Gothic"/>
      </rPr>
      <t xml:space="preserve"> also gave </t>
    </r>
    <r>
      <rPr>
        <sz val="10"/>
        <color theme="5"/>
        <rFont val="Century Gothic"/>
      </rPr>
      <t xml:space="preserve">us </t>
    </r>
    <r>
      <rPr>
        <sz val="10"/>
        <color theme="2" tint="-0.499984740745262"/>
        <rFont val="Century Gothic"/>
      </rPr>
      <t>a useful description of the difference between the whales when swimming…" (Bagshawe, 1939: 191)</t>
    </r>
  </si>
  <si>
    <r>
      <t>"</t>
    </r>
    <r>
      <rPr>
        <sz val="10"/>
        <color theme="5"/>
        <rFont val="Century Gothic"/>
      </rPr>
      <t>We were</t>
    </r>
    <r>
      <rPr>
        <sz val="10"/>
        <color theme="2" tint="-0.499984740745262"/>
        <rFont val="Century Gothic"/>
      </rPr>
      <t xml:space="preserve"> all right on the catcher in rough weather so long as we were on deck, but as soon as we went below for a meal or a rest, the heat, combined with the rolling, pitching and tossing, had a </t>
    </r>
    <r>
      <rPr>
        <sz val="10"/>
        <color theme="5"/>
        <rFont val="Century Gothic"/>
      </rPr>
      <t>devastating effect on our interiors.</t>
    </r>
    <r>
      <rPr>
        <sz val="10"/>
        <color theme="2" tint="-0.499984740745262"/>
        <rFont val="Century Gothic"/>
      </rPr>
      <t>" (Bagshawe, 1939: 191)</t>
    </r>
  </si>
  <si>
    <r>
      <t xml:space="preserve">"Having had a week's whaling </t>
    </r>
    <r>
      <rPr>
        <sz val="10"/>
        <color theme="5"/>
        <rFont val="Century Gothic"/>
      </rPr>
      <t xml:space="preserve">we packed up our </t>
    </r>
    <r>
      <rPr>
        <sz val="10"/>
        <color theme="2" tint="-0.499984740745262"/>
        <rFont val="Century Gothic"/>
      </rPr>
      <t xml:space="preserve">traps and transferred </t>
    </r>
    <r>
      <rPr>
        <sz val="10"/>
        <color theme="5"/>
        <rFont val="Century Gothic"/>
      </rPr>
      <t xml:space="preserve">our </t>
    </r>
    <r>
      <rPr>
        <sz val="10"/>
        <color theme="2" tint="-0.499984740745262"/>
        <rFont val="Century Gothic"/>
      </rPr>
      <t xml:space="preserve">quarters, bidding au revoir to the </t>
    </r>
    <r>
      <rPr>
        <sz val="10"/>
        <color theme="5"/>
        <rFont val="Century Gothic"/>
      </rPr>
      <t>crew</t>
    </r>
    <r>
      <rPr>
        <sz val="10"/>
        <color theme="2" tint="-0.499984740745262"/>
        <rFont val="Century Gothic"/>
      </rPr>
      <t xml:space="preserve"> of the Graham and </t>
    </r>
    <r>
      <rPr>
        <sz val="10"/>
        <color theme="5"/>
        <rFont val="Century Gothic"/>
      </rPr>
      <t>presenting them</t>
    </r>
    <r>
      <rPr>
        <sz val="10"/>
        <color theme="2" tint="-0.499984740745262"/>
        <rFont val="Century Gothic"/>
      </rPr>
      <t xml:space="preserve"> with cigarettes and tobacco to recompense them for the extra work we had caused and the patience with which they had answered </t>
    </r>
    <r>
      <rPr>
        <sz val="10"/>
        <color theme="5"/>
        <rFont val="Century Gothic"/>
      </rPr>
      <t>our</t>
    </r>
    <r>
      <rPr>
        <sz val="10"/>
        <color theme="2" tint="-0.499984740745262"/>
        <rFont val="Century Gothic"/>
      </rPr>
      <t xml:space="preserve"> multitudinous questions." (Bagshawe, 1939: 193)</t>
    </r>
  </si>
  <si>
    <r>
      <t>"</t>
    </r>
    <r>
      <rPr>
        <sz val="10"/>
        <color theme="5"/>
        <rFont val="Century Gothic"/>
      </rPr>
      <t xml:space="preserve">They </t>
    </r>
    <r>
      <rPr>
        <sz val="10"/>
        <color theme="2" tint="-0.499984740745262"/>
        <rFont val="Century Gothic"/>
      </rPr>
      <t xml:space="preserve">knew that at their rate of progress they would not have the cargo completed until about April. </t>
    </r>
    <r>
      <rPr>
        <sz val="10"/>
        <color theme="5"/>
        <rFont val="Century Gothic"/>
      </rPr>
      <t>They</t>
    </r>
    <r>
      <rPr>
        <sz val="10"/>
        <color theme="2" tint="-0.499984740745262"/>
        <rFont val="Century Gothic"/>
      </rPr>
      <t xml:space="preserve"> needed about 5000 barrels more and if </t>
    </r>
    <r>
      <rPr>
        <sz val="10"/>
        <color theme="5"/>
        <rFont val="Century Gothic"/>
      </rPr>
      <t xml:space="preserve">they </t>
    </r>
    <r>
      <rPr>
        <sz val="10"/>
        <color theme="2" tint="-0.499984740745262"/>
        <rFont val="Century Gothic"/>
      </rPr>
      <t>caught enough whales to have 'full cooks'."(Bagshawe, 1939: 195)</t>
    </r>
  </si>
  <si>
    <r>
      <t>"</t>
    </r>
    <r>
      <rPr>
        <sz val="10"/>
        <color theme="5"/>
        <rFont val="Century Gothic"/>
      </rPr>
      <t>Captains Vermeil and Bjornaes Hansen</t>
    </r>
    <r>
      <rPr>
        <sz val="10"/>
        <color theme="2" tint="-0.499984740745262"/>
        <rFont val="Century Gothic"/>
      </rPr>
      <t xml:space="preserve"> were invited. </t>
    </r>
    <r>
      <rPr>
        <sz val="10"/>
        <color theme="5"/>
        <rFont val="Century Gothic"/>
      </rPr>
      <t xml:space="preserve">Lester </t>
    </r>
    <r>
      <rPr>
        <sz val="10"/>
        <color theme="2" tint="-0.499984740745262"/>
        <rFont val="Century Gothic"/>
      </rPr>
      <t xml:space="preserve">and </t>
    </r>
    <r>
      <rPr>
        <sz val="10"/>
        <color theme="5"/>
        <rFont val="Century Gothic"/>
      </rPr>
      <t xml:space="preserve">I </t>
    </r>
    <r>
      <rPr>
        <sz val="10"/>
        <color theme="2" tint="-0.499984740745262"/>
        <rFont val="Century Gothic"/>
      </rPr>
      <t>were both incapacitated after lunch and had to sleep it off. " (Bagshawe, 1939: 195)</t>
    </r>
  </si>
  <si>
    <r>
      <t xml:space="preserve">"The Fin Whales treated </t>
    </r>
    <r>
      <rPr>
        <sz val="10"/>
        <color theme="5"/>
        <rFont val="Century Gothic"/>
      </rPr>
      <t xml:space="preserve">the whalers </t>
    </r>
    <r>
      <rPr>
        <sz val="10"/>
        <color theme="2" tint="-0.499984740745262"/>
        <rFont val="Century Gothic"/>
      </rPr>
      <t>handsomely, for on 15 March they could be caught just outside the bay, so that only a short journey was necessary to bring them to the factory." (Bagshawe, 1939: 195)</t>
    </r>
  </si>
  <si>
    <r>
      <t xml:space="preserve">"(…)  we met </t>
    </r>
    <r>
      <rPr>
        <sz val="10"/>
        <color theme="5"/>
        <rFont val="Century Gothic"/>
      </rPr>
      <t>Captain Johanssen</t>
    </r>
    <r>
      <rPr>
        <sz val="10"/>
        <color theme="2" tint="-0.499984740745262"/>
        <rFont val="Century Gothic"/>
      </rPr>
      <t xml:space="preserve"> of the Orn II who delivered us a letter and parcel from </t>
    </r>
    <r>
      <rPr>
        <sz val="10"/>
        <color theme="5"/>
        <rFont val="Century Gothic"/>
      </rPr>
      <t>Mr Bennett</t>
    </r>
    <r>
      <rPr>
        <sz val="10"/>
        <color theme="2" tint="-0.499984740745262"/>
        <rFont val="Century Gothic"/>
      </rPr>
      <t>. In his letter, Mr Bennett mentioned that he had included among some specimens and sweets two small black penguins with long necks and small heads, which completely puzzled</t>
    </r>
    <r>
      <rPr>
        <sz val="10"/>
        <color theme="5"/>
        <rFont val="Century Gothic"/>
      </rPr>
      <t xml:space="preserve"> us </t>
    </r>
    <r>
      <rPr>
        <sz val="10"/>
        <color theme="2" tint="-0.499984740745262"/>
        <rFont val="Century Gothic"/>
      </rPr>
      <t xml:space="preserve">until we opened the parcel and found two bottles of beer! </t>
    </r>
    <r>
      <rPr>
        <sz val="10"/>
        <color theme="5"/>
        <rFont val="Century Gothic"/>
      </rPr>
      <t xml:space="preserve">We had </t>
    </r>
    <r>
      <rPr>
        <sz val="10"/>
        <color theme="2" tint="-0.499984740745262"/>
        <rFont val="Century Gothic"/>
      </rPr>
      <t>not often seen beer in the Antarctic, and when it did appear it was drunk with as much reverence as expensive champagne." (Bagshawe, 1939: 197)</t>
    </r>
  </si>
  <si>
    <r>
      <t xml:space="preserve">"The rolling of the ship was almost enough to </t>
    </r>
    <r>
      <rPr>
        <sz val="10"/>
        <color theme="5"/>
        <rFont val="Century Gothic"/>
      </rPr>
      <t>make us seasick</t>
    </r>
    <r>
      <rPr>
        <sz val="10"/>
        <color theme="2" tint="-0.499984740745262"/>
        <rFont val="Century Gothic"/>
      </rPr>
      <t>." (Bagshawe, 1939: 197)</t>
    </r>
  </si>
  <si>
    <r>
      <t>"</t>
    </r>
    <r>
      <rPr>
        <sz val="10"/>
        <color theme="5"/>
        <rFont val="Century Gothic"/>
      </rPr>
      <t>Our own ship</t>
    </r>
    <r>
      <rPr>
        <sz val="10"/>
        <color theme="2" tint="-0.499984740745262"/>
        <rFont val="Century Gothic"/>
      </rPr>
      <t xml:space="preserve"> was unable to get water, as ice blocked up the watering-place. Of </t>
    </r>
    <r>
      <rPr>
        <sz val="10"/>
        <color theme="5"/>
        <rFont val="Century Gothic"/>
      </rPr>
      <t>our catchers</t>
    </r>
    <r>
      <rPr>
        <sz val="10"/>
        <color theme="2" tint="-0.499984740745262"/>
        <rFont val="Century Gothic"/>
      </rPr>
      <t>, only the Selvik had brought in a whale…" (Bagshawe, 1939: 198)</t>
    </r>
  </si>
  <si>
    <r>
      <t>"</t>
    </r>
    <r>
      <rPr>
        <sz val="10"/>
        <color theme="5"/>
        <rFont val="Century Gothic"/>
      </rPr>
      <t>Captain Skidsmo</t>
    </r>
    <r>
      <rPr>
        <sz val="10"/>
        <color theme="2" tint="-0.499984740745262"/>
        <rFont val="Century Gothic"/>
      </rPr>
      <t xml:space="preserve"> told us that he went through Graham's Passage twice on the 2Oth. and on one occasion saw between one and two hundred seals swimming in a herd like a band of penguins and jumping about in and out of the water. At first he mistook them for penguins because of their small size, until he saw their noses. The captain said that they were of a grey colour, but the </t>
    </r>
    <r>
      <rPr>
        <sz val="10"/>
        <color theme="5"/>
        <rFont val="Century Gothic"/>
      </rPr>
      <t xml:space="preserve">chief engineer </t>
    </r>
    <r>
      <rPr>
        <sz val="10"/>
        <color theme="2" tint="-0.499984740745262"/>
        <rFont val="Century Gothic"/>
      </rPr>
      <t>maintained that they were black. The captain had never seen seals swimming in herds in these parts before. They may possibly have been Fur Seals which have a habit of swimming together in herds." (Bagshawe, 1939: 198)</t>
    </r>
  </si>
  <si>
    <r>
      <t xml:space="preserve">"(...) </t>
    </r>
    <r>
      <rPr>
        <sz val="10"/>
        <color theme="5"/>
        <rFont val="Century Gothic"/>
      </rPr>
      <t xml:space="preserve">we rowed </t>
    </r>
    <r>
      <rPr>
        <sz val="10"/>
        <color theme="2" tint="-0.499984740745262"/>
        <rFont val="Century Gothic"/>
      </rPr>
      <t xml:space="preserve">over to the Folk to pay </t>
    </r>
    <r>
      <rPr>
        <sz val="10"/>
        <color theme="5"/>
        <rFont val="Century Gothic"/>
      </rPr>
      <t>Captain Larsen</t>
    </r>
    <r>
      <rPr>
        <sz val="10"/>
        <color theme="2" tint="-0.499984740745262"/>
        <rFont val="Century Gothic"/>
      </rPr>
      <t xml:space="preserve"> a visit and met at the same time the </t>
    </r>
    <r>
      <rPr>
        <sz val="10"/>
        <color theme="5"/>
        <rFont val="Century Gothic"/>
      </rPr>
      <t>captains</t>
    </r>
    <r>
      <rPr>
        <sz val="10"/>
        <color theme="2" tint="-0.499984740745262"/>
        <rFont val="Century Gothic"/>
      </rPr>
      <t xml:space="preserve"> of two of his catchers. They</t>
    </r>
    <r>
      <rPr>
        <sz val="10"/>
        <color theme="5"/>
        <rFont val="Century Gothic"/>
      </rPr>
      <t xml:space="preserve"> told us</t>
    </r>
    <r>
      <rPr>
        <sz val="10"/>
        <color theme="2" tint="-0.499984740745262"/>
        <rFont val="Century Gothic"/>
      </rPr>
      <t xml:space="preserve"> that about five weeks before one of their catchers had gone as far a field as Antarctic Sound until…" (Bagshawe, 1939: 199)</t>
    </r>
  </si>
  <si>
    <r>
      <t xml:space="preserve">"At about midnight, as </t>
    </r>
    <r>
      <rPr>
        <sz val="10"/>
        <color theme="5"/>
        <rFont val="Century Gothic"/>
      </rPr>
      <t xml:space="preserve">we </t>
    </r>
    <r>
      <rPr>
        <sz val="10"/>
        <color theme="2" tint="-0.499984740745262"/>
        <rFont val="Century Gothic"/>
      </rPr>
      <t xml:space="preserve">returned to our </t>
    </r>
    <r>
      <rPr>
        <sz val="10"/>
        <color theme="5"/>
        <rFont val="Century Gothic"/>
      </rPr>
      <t>own boat</t>
    </r>
    <r>
      <rPr>
        <sz val="10"/>
        <color theme="2" tint="-0.499984740745262"/>
        <rFont val="Century Gothic"/>
      </rPr>
      <t xml:space="preserve">, </t>
    </r>
    <r>
      <rPr>
        <sz val="10"/>
        <color theme="5"/>
        <rFont val="Century Gothic"/>
      </rPr>
      <t>we</t>
    </r>
    <r>
      <rPr>
        <sz val="10"/>
        <color theme="2" tint="-0.499984740745262"/>
        <rFont val="Century Gothic"/>
      </rPr>
      <t xml:space="preserve"> noticed evident phosphorescence in the water as </t>
    </r>
    <r>
      <rPr>
        <sz val="10"/>
        <color theme="5"/>
        <rFont val="Century Gothic"/>
      </rPr>
      <t xml:space="preserve">we </t>
    </r>
    <r>
      <rPr>
        <sz val="10"/>
        <color theme="2" tint="-0.499984740745262"/>
        <rFont val="Century Gothic"/>
      </rPr>
      <t>plied the oars." (Bagshawe, 1939: 199)</t>
    </r>
  </si>
  <si>
    <r>
      <t>"</t>
    </r>
    <r>
      <rPr>
        <sz val="10"/>
        <color theme="5"/>
        <rFont val="Century Gothic"/>
      </rPr>
      <t>We went</t>
    </r>
    <r>
      <rPr>
        <sz val="10"/>
        <color theme="2" tint="-0.499984740745262"/>
        <rFont val="Century Gothic"/>
      </rPr>
      <t xml:space="preserve"> on board the Solstreif while </t>
    </r>
    <r>
      <rPr>
        <sz val="10"/>
        <color theme="5"/>
        <rFont val="Century Gothic"/>
      </rPr>
      <t>Captain Andersen</t>
    </r>
    <r>
      <rPr>
        <sz val="10"/>
        <color theme="2" tint="-0.499984740745262"/>
        <rFont val="Century Gothic"/>
      </rPr>
      <t xml:space="preserve"> piloted the ship into safe water, and met the </t>
    </r>
    <r>
      <rPr>
        <sz val="10"/>
        <color theme="5"/>
        <rFont val="Century Gothic"/>
      </rPr>
      <t>doctor</t>
    </r>
    <r>
      <rPr>
        <sz val="10"/>
        <color theme="2" tint="-0.499984740745262"/>
        <rFont val="Century Gothic"/>
      </rPr>
      <t xml:space="preserve"> of the Neko, who had come up from the Schollaert Channel the day before to attend to a </t>
    </r>
    <r>
      <rPr>
        <sz val="10"/>
        <color theme="5"/>
        <rFont val="Century Gothic"/>
      </rPr>
      <t>sick man</t>
    </r>
    <r>
      <rPr>
        <sz val="10"/>
        <color theme="2" tint="-0.499984740745262"/>
        <rFont val="Century Gothic"/>
      </rPr>
      <t xml:space="preserve">. </t>
    </r>
    <r>
      <rPr>
        <sz val="10"/>
        <color theme="5"/>
        <rFont val="Century Gothic"/>
      </rPr>
      <t>He was a Scot</t>
    </r>
    <r>
      <rPr>
        <sz val="10"/>
        <color theme="2" tint="-0.499984740745262"/>
        <rFont val="Century Gothic"/>
      </rPr>
      <t xml:space="preserve"> and we had a brief but pleasant chat with him." (Bagshawe, 1939: 199)</t>
    </r>
  </si>
  <si>
    <r>
      <t xml:space="preserve">"While </t>
    </r>
    <r>
      <rPr>
        <sz val="10"/>
        <color theme="5"/>
        <rFont val="Century Gothic"/>
      </rPr>
      <t>we were hunting</t>
    </r>
    <r>
      <rPr>
        <sz val="10"/>
        <color theme="2" tint="-0.499984740745262"/>
        <rFont val="Century Gothic"/>
      </rPr>
      <t xml:space="preserve"> for whales the Selvik passed us, much to </t>
    </r>
    <r>
      <rPr>
        <sz val="10"/>
        <color theme="5"/>
        <rFont val="Century Gothic"/>
      </rPr>
      <t>our chief engineer</t>
    </r>
    <r>
      <rPr>
        <sz val="10"/>
        <color theme="2" tint="-0.499984740745262"/>
        <rFont val="Century Gothic"/>
      </rPr>
      <t xml:space="preserve">'s disgust and astonishment, for in normal circumstances </t>
    </r>
    <r>
      <rPr>
        <sz val="10"/>
        <color theme="5"/>
        <rFont val="Century Gothic"/>
      </rPr>
      <t xml:space="preserve">his own </t>
    </r>
    <r>
      <rPr>
        <sz val="10"/>
        <color theme="2" tint="-0.499984740745262"/>
        <rFont val="Century Gothic"/>
      </rPr>
      <t>boat was much faster." (Bagshawe, 1939: 200)</t>
    </r>
  </si>
  <si>
    <r>
      <t xml:space="preserve">"Whaling is not such a safe occupation as might be supposed from the descriptions in </t>
    </r>
    <r>
      <rPr>
        <sz val="10"/>
        <color theme="5"/>
        <rFont val="Century Gothic"/>
      </rPr>
      <t>my diary.</t>
    </r>
    <r>
      <rPr>
        <sz val="10"/>
        <color theme="2" tint="-0.499984740745262"/>
        <rFont val="Century Gothic"/>
      </rPr>
      <t xml:space="preserve"> One is warned to keep well out ofthe way whenever the hauling in of a whale produces great tension on the rope. </t>
    </r>
    <r>
      <rPr>
        <sz val="10"/>
        <color theme="5"/>
        <rFont val="Century Gothic"/>
      </rPr>
      <t>Captain Skidsmo</t>
    </r>
    <r>
      <rPr>
        <sz val="10"/>
        <color theme="2" tint="-0.499984740745262"/>
        <rFont val="Century Gothic"/>
      </rPr>
      <t xml:space="preserve"> had a narrow escape from death whaling off South Georgia when </t>
    </r>
    <r>
      <rPr>
        <sz val="10"/>
        <color theme="5"/>
        <rFont val="Century Gothic"/>
      </rPr>
      <t xml:space="preserve">his </t>
    </r>
    <r>
      <rPr>
        <sz val="10"/>
        <color theme="2" tint="-0.499984740745262"/>
        <rFont val="Century Gothic"/>
      </rPr>
      <t xml:space="preserve">whale line broke. Fortunately it hit him on the side of his body and not on his head, but it laid him up for three months. Two </t>
    </r>
    <r>
      <rPr>
        <sz val="10"/>
        <color theme="5"/>
        <rFont val="Century Gothic"/>
      </rPr>
      <t xml:space="preserve">gunners </t>
    </r>
    <r>
      <rPr>
        <sz val="10"/>
        <color theme="2" tint="-0.499984740745262"/>
        <rFont val="Century Gothic"/>
      </rPr>
      <t>he knew at South Georgia lost their lives, one because the screw in the breech of the gun was a little too small and backfired into his chest, the other because the gun came of fits stand when he fired it. (Bagshawe, 1939: 202)</t>
    </r>
  </si>
  <si>
    <r>
      <t xml:space="preserve">"The </t>
    </r>
    <r>
      <rPr>
        <sz val="10"/>
        <color theme="5"/>
        <rFont val="Century Gothic"/>
      </rPr>
      <t xml:space="preserve">chief officer </t>
    </r>
    <r>
      <rPr>
        <sz val="10"/>
        <color theme="2" tint="-0.499984740745262"/>
        <rFont val="Century Gothic"/>
      </rPr>
      <t xml:space="preserve">gave a hand and </t>
    </r>
    <r>
      <rPr>
        <sz val="10"/>
        <color theme="5"/>
        <rFont val="Century Gothic"/>
      </rPr>
      <t xml:space="preserve">we </t>
    </r>
    <r>
      <rPr>
        <sz val="10"/>
        <color theme="2" tint="-0.499984740745262"/>
        <rFont val="Century Gothic"/>
      </rPr>
      <t xml:space="preserve">hauled him on deck, but </t>
    </r>
    <r>
      <rPr>
        <sz val="10"/>
        <color theme="5"/>
        <rFont val="Century Gothic"/>
      </rPr>
      <t xml:space="preserve">he was </t>
    </r>
    <r>
      <rPr>
        <sz val="10"/>
        <color theme="2" tint="-0.499984740745262"/>
        <rFont val="Century Gothic"/>
      </rPr>
      <t>none the worse for his adventure." (Bagshawe, 1939: 203)</t>
    </r>
  </si>
  <si>
    <r>
      <t xml:space="preserve">"We large piece of ice near the Thor I. As </t>
    </r>
    <r>
      <rPr>
        <sz val="10"/>
        <color theme="5"/>
        <rFont val="Century Gothic"/>
      </rPr>
      <t>we returned home</t>
    </r>
    <r>
      <rPr>
        <sz val="10"/>
        <color theme="2" tint="-0.499984740745262"/>
        <rFont val="Century Gothic"/>
      </rPr>
      <t>, first saw it when it was on a lying Leopard Seal. it suddenly appeared close to the pram... " (Bagshawe, 1939: 203)</t>
    </r>
  </si>
  <si>
    <r>
      <t xml:space="preserve">"(…) </t>
    </r>
    <r>
      <rPr>
        <sz val="10"/>
        <color theme="5"/>
        <rFont val="Century Gothic"/>
      </rPr>
      <t>we paid</t>
    </r>
    <r>
      <rPr>
        <sz val="10"/>
        <color theme="2" tint="-0.499984740745262"/>
        <rFont val="Century Gothic"/>
      </rPr>
      <t xml:space="preserve"> a visit to the Orn II and spent an evening examining </t>
    </r>
    <r>
      <rPr>
        <sz val="10"/>
        <color theme="5"/>
        <rFont val="Century Gothic"/>
      </rPr>
      <t>Captain Johanssen</t>
    </r>
    <r>
      <rPr>
        <sz val="10"/>
        <color theme="2" tint="-0.499984740745262"/>
        <rFont val="Century Gothic"/>
      </rPr>
      <t>'s chart of this part of the Antarctic." (Bagshawe, 1939: 204)</t>
    </r>
  </si>
  <si>
    <r>
      <t xml:space="preserve">"From daylight onwards there was a good deal of noise on board, especially on the poop, under which </t>
    </r>
    <r>
      <rPr>
        <sz val="10"/>
        <color theme="5"/>
        <rFont val="Century Gothic"/>
      </rPr>
      <t>we were trying to sleep</t>
    </r>
    <r>
      <rPr>
        <sz val="10"/>
        <color theme="2" tint="-0.499984740745262"/>
        <rFont val="Century Gothic"/>
      </rPr>
      <t>.</t>
    </r>
    <r>
      <rPr>
        <sz val="10"/>
        <color theme="5"/>
        <rFont val="Century Gothic"/>
      </rPr>
      <t xml:space="preserve"> We gave</t>
    </r>
    <r>
      <rPr>
        <sz val="10"/>
        <color theme="2" tint="-0.499984740745262"/>
        <rFont val="Century Gothic"/>
      </rPr>
      <t xml:space="preserve"> up all hope of doing so at 6 o'clock and got up. A quarter of an hour later the anchors were heaved in. </t>
    </r>
    <r>
      <rPr>
        <sz val="10"/>
        <color theme="5"/>
        <rFont val="Century Gothic"/>
      </rPr>
      <t xml:space="preserve">We were soon </t>
    </r>
    <r>
      <rPr>
        <sz val="10"/>
        <color theme="2" tint="-0.499984740745262"/>
        <rFont val="Century Gothic"/>
      </rPr>
      <t>under way and left the harbour to the accompaniment of the sirens of the</t>
    </r>
    <r>
      <rPr>
        <sz val="10"/>
        <color theme="5"/>
        <rFont val="Century Gothic"/>
      </rPr>
      <t xml:space="preserve"> other ships</t>
    </r>
    <r>
      <rPr>
        <sz val="10"/>
        <color theme="2" tint="-0.499984740745262"/>
        <rFont val="Century Gothic"/>
      </rPr>
      <t>." (Bagshawe, 1939: 205)</t>
    </r>
  </si>
  <si>
    <r>
      <t xml:space="preserve">"When off the north point of </t>
    </r>
    <r>
      <rPr>
        <sz val="10"/>
        <color theme="5"/>
        <rFont val="Century Gothic"/>
      </rPr>
      <t>Liege Island</t>
    </r>
    <r>
      <rPr>
        <sz val="10"/>
        <color theme="2" tint="-0.499984740745262"/>
        <rFont val="Century Gothic"/>
      </rPr>
      <t xml:space="preserve"> before lunch we saw a Fin Whale. The</t>
    </r>
    <r>
      <rPr>
        <sz val="10"/>
        <color theme="5"/>
        <rFont val="Century Gothic"/>
      </rPr>
      <t xml:space="preserve"> gunners</t>
    </r>
    <r>
      <rPr>
        <sz val="10"/>
        <color theme="2" tint="-0.499984740745262"/>
        <rFont val="Century Gothic"/>
      </rPr>
      <t xml:space="preserve"> itched for one last shot…" (Bagshawe, 1939: 205)</t>
    </r>
  </si>
  <si>
    <r>
      <t xml:space="preserve">"At 7 p.m. </t>
    </r>
    <r>
      <rPr>
        <sz val="10"/>
        <color theme="5"/>
        <rFont val="Century Gothic"/>
      </rPr>
      <t>we had our last view of Antarctica</t>
    </r>
    <r>
      <rPr>
        <sz val="10"/>
        <color theme="2" tint="-0.499984740745262"/>
        <rFont val="Century Gothic"/>
      </rPr>
      <t xml:space="preserve">, when </t>
    </r>
    <r>
      <rPr>
        <sz val="10"/>
        <color theme="5"/>
        <rFont val="Century Gothic"/>
      </rPr>
      <t>we could</t>
    </r>
    <r>
      <rPr>
        <sz val="10"/>
        <color theme="2" tint="-0.499984740745262"/>
        <rFont val="Century Gothic"/>
      </rPr>
      <t xml:space="preserve"> just see the last of </t>
    </r>
    <r>
      <rPr>
        <sz val="10"/>
        <color theme="5"/>
        <rFont val="Century Gothic"/>
      </rPr>
      <t>Smith and Snow Islands.</t>
    </r>
    <r>
      <rPr>
        <sz val="10"/>
        <color theme="2" tint="-0.499984740745262"/>
        <rFont val="Century Gothic"/>
      </rPr>
      <t xml:space="preserve"> At 8 o'clock there was nothing more to be seen." (Bagshawe, 1939: 206)</t>
    </r>
  </si>
  <si>
    <r>
      <t>"</t>
    </r>
    <r>
      <rPr>
        <sz val="10"/>
        <color theme="5"/>
        <rFont val="Century Gothic"/>
      </rPr>
      <t>I paced</t>
    </r>
    <r>
      <rPr>
        <sz val="10"/>
        <color theme="2" tint="-0.499984740745262"/>
        <rFont val="Century Gothic"/>
      </rPr>
      <t xml:space="preserve"> the deck in the evening with most conflicting emotions impatience at the thought that it would be at least two months before</t>
    </r>
    <r>
      <rPr>
        <sz val="10"/>
        <color theme="5"/>
        <rFont val="Century Gothic"/>
      </rPr>
      <t xml:space="preserve"> I should</t>
    </r>
    <r>
      <rPr>
        <sz val="10"/>
        <color theme="2" tint="-0.499984740745262"/>
        <rFont val="Century Gothic"/>
      </rPr>
      <t xml:space="preserve"> see my </t>
    </r>
    <r>
      <rPr>
        <sz val="10"/>
        <color theme="5"/>
        <rFont val="Century Gothic"/>
      </rPr>
      <t>people at home;</t>
    </r>
    <r>
      <rPr>
        <sz val="10"/>
        <color theme="2" tint="-0.499984740745262"/>
        <rFont val="Century Gothic"/>
      </rPr>
      <t xml:space="preserve"> kaleidoscopic recollections of adventures, humorous and dangerous, at </t>
    </r>
    <r>
      <rPr>
        <sz val="10"/>
        <color theme="5"/>
        <rFont val="Century Gothic"/>
      </rPr>
      <t>Water-Boat Point</t>
    </r>
    <r>
      <rPr>
        <sz val="10"/>
        <color theme="2" tint="-0.499984740745262"/>
        <rFont val="Century Gothic"/>
      </rPr>
      <t xml:space="preserve"> and while hunting "whales; affection for the kind and comradely help of the </t>
    </r>
    <r>
      <rPr>
        <sz val="10"/>
        <color theme="5"/>
        <rFont val="Century Gothic"/>
      </rPr>
      <t>whalers;</t>
    </r>
    <r>
      <rPr>
        <sz val="10"/>
        <color theme="2" tint="-0.499984740745262"/>
        <rFont val="Century Gothic"/>
      </rPr>
      <t xml:space="preserve"> and that queer and almost unaccountable reluctance at leaving the Antarctic to which, ever since </t>
    </r>
    <r>
      <rPr>
        <sz val="10"/>
        <color theme="5"/>
        <rFont val="Century Gothic"/>
      </rPr>
      <t>I was a small boy</t>
    </r>
    <r>
      <rPr>
        <sz val="10"/>
        <color theme="2" tint="-0.499984740745262"/>
        <rFont val="Century Gothic"/>
      </rPr>
      <t>, I had been attracted and which still exercised its strange influence over me." (Bagshawe, 1939: 206)</t>
    </r>
  </si>
  <si>
    <r>
      <t xml:space="preserve">"Before </t>
    </r>
    <r>
      <rPr>
        <sz val="10"/>
        <color theme="5"/>
        <rFont val="Century Gothic"/>
      </rPr>
      <t xml:space="preserve">I left England I </t>
    </r>
    <r>
      <rPr>
        <sz val="10"/>
        <color theme="2" tint="-0.499984740745262"/>
        <rFont val="Century Gothic"/>
      </rPr>
      <t xml:space="preserve">was told by an </t>
    </r>
    <r>
      <rPr>
        <sz val="10"/>
        <color theme="5"/>
        <rFont val="Century Gothic"/>
      </rPr>
      <t xml:space="preserve">explorer friend </t>
    </r>
    <r>
      <rPr>
        <sz val="10"/>
        <color theme="2" tint="-0.499984740745262"/>
        <rFont val="Century Gothic"/>
      </rPr>
      <t xml:space="preserve">that when once I had been to the Antarctic, </t>
    </r>
    <r>
      <rPr>
        <sz val="10"/>
        <color theme="5"/>
        <rFont val="Century Gothic"/>
      </rPr>
      <t>I should,</t>
    </r>
    <r>
      <rPr>
        <sz val="10"/>
        <color theme="2" tint="-0.499984740745262"/>
        <rFont val="Century Gothic"/>
      </rPr>
      <t xml:space="preserve"> in spite of the discomforts, dangers and difficulties, fall under the spell of its fascination and </t>
    </r>
    <r>
      <rPr>
        <sz val="10"/>
        <color theme="5"/>
        <rFont val="Century Gothic"/>
      </rPr>
      <t>all my life</t>
    </r>
    <r>
      <rPr>
        <sz val="10"/>
        <color theme="2" tint="-0.499984740745262"/>
        <rFont val="Century Gothic"/>
      </rPr>
      <t xml:space="preserve"> wish to return. Many times since </t>
    </r>
    <r>
      <rPr>
        <sz val="10"/>
        <color theme="5"/>
        <rFont val="Century Gothic"/>
      </rPr>
      <t>I have realized</t>
    </r>
    <r>
      <rPr>
        <sz val="10"/>
        <color theme="2" tint="-0.499984740745262"/>
        <rFont val="Century Gothic"/>
      </rPr>
      <t xml:space="preserve"> that he was right." (Bagshawe, 1939: 207)</t>
    </r>
  </si>
  <si>
    <t>RELACIONES X AUTORES (f)</t>
  </si>
  <si>
    <t>RELACIONES X AUTORES (%)</t>
  </si>
  <si>
    <t>FIGURA MISMO (%)</t>
  </si>
  <si>
    <t>FIGURA OTRO (%)</t>
  </si>
  <si>
    <t>4. REFLEXIONAR X FIGURAS</t>
  </si>
  <si>
    <r>
      <t xml:space="preserve">"Nevertheless, lest any one should cry 'Sour grapes!' I must hasten to say that if I had had the chance of stumbling on a road by which I could realise the dream of all </t>
    </r>
    <r>
      <rPr>
        <sz val="10"/>
        <color theme="5"/>
        <rFont val="Century Gothic"/>
      </rPr>
      <t>Polar explorers</t>
    </r>
    <r>
      <rPr>
        <sz val="10"/>
        <color theme="2" tint="-0.499984740745262"/>
        <rFont val="Century Gothic"/>
      </rPr>
      <t xml:space="preserve"> I should have made for the Pole enthusiastically and should certainly have spared nothing to reach it." (Charcot, 1911: 5)</t>
    </r>
  </si>
  <si>
    <r>
      <t xml:space="preserve">"At night there was a general air of haste and unrest. </t>
    </r>
    <r>
      <rPr>
        <sz val="10"/>
        <color theme="5"/>
        <rFont val="Century Gothic"/>
      </rPr>
      <t>Visits were</t>
    </r>
    <r>
      <rPr>
        <sz val="10"/>
        <color theme="2" tint="-0.499984740745262"/>
        <rFont val="Century Gothic"/>
      </rPr>
      <t xml:space="preserve"> paid to other ships, and whisky was consumed with much talking.</t>
    </r>
    <r>
      <rPr>
        <sz val="10"/>
        <color theme="5"/>
        <rFont val="Century Gothic"/>
      </rPr>
      <t xml:space="preserve"> Captains Larsen and Johanssen</t>
    </r>
    <r>
      <rPr>
        <sz val="10"/>
        <color theme="2" tint="-0.499984740745262"/>
        <rFont val="Century Gothic"/>
      </rPr>
      <t xml:space="preserve"> came on board after supper to bid</t>
    </r>
    <r>
      <rPr>
        <sz val="10"/>
        <color theme="5"/>
        <rFont val="Century Gothic"/>
      </rPr>
      <t xml:space="preserve"> us </t>
    </r>
    <r>
      <rPr>
        <sz val="10"/>
        <color theme="2" tint="-0.499984740745262"/>
        <rFont val="Century Gothic"/>
      </rPr>
      <t>good-bye." (Bagshawe, 1939: 205)</t>
    </r>
  </si>
  <si>
    <t>"(...)tratábamos de mirar hacia afuera pero en la noche no se veía nada. La naturaleza en Inglaterra era toda plana, no había montañas, ni una montaña triturada para ver." (Kjøniksen, 1915: 12)</t>
  </si>
  <si>
    <r>
      <t>"The</t>
    </r>
    <r>
      <rPr>
        <i/>
        <sz val="10"/>
        <color theme="5"/>
        <rFont val="Century Gothic"/>
      </rPr>
      <t xml:space="preserve"> Laurita </t>
    </r>
    <r>
      <rPr>
        <sz val="10"/>
        <color theme="2" tint="-0.499984740745262"/>
        <rFont val="Century Gothic"/>
      </rPr>
      <t xml:space="preserve">saluted us with three blasts of her whistle, while her passengers cheered and shouted </t>
    </r>
    <r>
      <rPr>
        <i/>
        <sz val="10"/>
        <color theme="5"/>
        <rFont val="Century Gothic"/>
      </rPr>
      <t>'Vive la France</t>
    </r>
    <r>
      <rPr>
        <i/>
        <sz val="10"/>
        <color theme="2" tint="-0.499984740745262"/>
        <rFont val="Century Gothic"/>
      </rPr>
      <t xml:space="preserve">!' </t>
    </r>
    <r>
      <rPr>
        <sz val="10"/>
        <color theme="2" tint="-0.499984740745262"/>
        <rFont val="Century Gothic"/>
      </rPr>
      <t xml:space="preserve">The </t>
    </r>
    <r>
      <rPr>
        <sz val="10"/>
        <color theme="5"/>
        <rFont val="Century Gothic"/>
      </rPr>
      <t>crew of the Chilian Government</t>
    </r>
    <r>
      <rPr>
        <sz val="10"/>
        <color theme="2" tint="-0.499984740745262"/>
        <rFont val="Century Gothic"/>
      </rPr>
      <t xml:space="preserve"> hulk did the same…" (Charcot, 1911: 29)</t>
    </r>
  </si>
  <si>
    <t>4. INTERCAMBIAR                  X FIGURAS</t>
  </si>
  <si>
    <t>OTRO-MISMO</t>
  </si>
  <si>
    <t>Intercambio sobre el N Total</t>
  </si>
  <si>
    <t>Intercambio Material</t>
  </si>
  <si>
    <t>Intercambio Información</t>
  </si>
  <si>
    <t>información</t>
  </si>
  <si>
    <t>BAGSHAWE (%)</t>
  </si>
  <si>
    <t>KJONIKSEN (%)</t>
  </si>
  <si>
    <t>CHARCOT (%)</t>
  </si>
  <si>
    <r>
      <t>"As far as the choice of</t>
    </r>
    <r>
      <rPr>
        <sz val="10"/>
        <color theme="5"/>
        <rFont val="Century Gothic"/>
      </rPr>
      <t xml:space="preserve"> the staff </t>
    </r>
    <r>
      <rPr>
        <sz val="10"/>
        <color theme="2" tint="-0.499984740745262"/>
        <rFont val="Century Gothic"/>
      </rPr>
      <t xml:space="preserve">of the </t>
    </r>
    <r>
      <rPr>
        <i/>
        <sz val="10"/>
        <color theme="2" tint="-0.499984740745262"/>
        <rFont val="Century Gothic"/>
      </rPr>
      <t>Pourquoi-Pas?</t>
    </r>
    <r>
      <rPr>
        <sz val="10"/>
        <color theme="2" tint="-0.499984740745262"/>
        <rFont val="Century Gothic"/>
      </rPr>
      <t xml:space="preserve"> is concerned, I can only repeat what I said in the case of our former expedition. It is extremely easy in </t>
    </r>
    <r>
      <rPr>
        <sz val="10"/>
        <color theme="5"/>
        <rFont val="Century Gothic"/>
      </rPr>
      <t>France to find fellow-scientists</t>
    </r>
    <r>
      <rPr>
        <sz val="10"/>
        <color theme="2" tint="-0.499984740745262"/>
        <rFont val="Century Gothic"/>
      </rPr>
      <t xml:space="preserve"> ready to give up their time, and even to expose their lives, without the slightest hope of recompense. Several of my comrades on the </t>
    </r>
    <r>
      <rPr>
        <i/>
        <sz val="10"/>
        <color theme="2" tint="-0.499984740745262"/>
        <rFont val="Century Gothic"/>
      </rPr>
      <t>Francais</t>
    </r>
    <r>
      <rPr>
        <sz val="10"/>
        <color theme="2" tint="-0.499984740745262"/>
        <rFont val="Century Gothic"/>
      </rPr>
      <t xml:space="preserve"> wished to join this expedition too. One of my fondest hopes would thus have been realized. But </t>
    </r>
    <r>
      <rPr>
        <sz val="10"/>
        <color theme="5"/>
        <rFont val="Century Gothic"/>
      </rPr>
      <t xml:space="preserve">Lieutenant Matha, </t>
    </r>
    <r>
      <rPr>
        <sz val="10"/>
        <color theme="2" tint="-0.499984740745262"/>
        <rFont val="Century Gothic"/>
      </rPr>
      <t xml:space="preserve">after his long leave of absence, had to make some return for the well-merited confidence placed in him by our naval authorities; and </t>
    </r>
    <r>
      <rPr>
        <sz val="10"/>
        <color theme="5"/>
        <rFont val="Century Gothic"/>
      </rPr>
      <t>Engineer P. Pleueau</t>
    </r>
    <r>
      <rPr>
        <sz val="10"/>
        <color theme="2" tint="-0.499984740745262"/>
        <rFont val="Century Gothic"/>
      </rPr>
      <t xml:space="preserve"> had his duties toward the commercial company which had wisely selected him for a difficult enterprise in Siberia and Mongolia. My very friend ship for them both obliged me to advise them to renounce this time all ideas of accompanying me. But I was glad to see at my side again my devoted friend and valued collaborator from the first, </t>
    </r>
    <r>
      <rPr>
        <sz val="10"/>
        <color theme="5"/>
        <rFont val="Century Gothic"/>
      </rPr>
      <t>E. Gourdon.</t>
    </r>
    <r>
      <rPr>
        <sz val="10"/>
        <color theme="2" tint="-0.499984740745262"/>
        <rFont val="Century Gothic"/>
      </rPr>
      <t>" (Charcot, 1911: 21-22)</t>
    </r>
  </si>
  <si>
    <t>"When one recalls past whaling trips, there are certain features that stand out in the memory. First and foremost, there is the grease. A portentous mixture of blood, whale oil, glue water residue and fine coal dust, it pervades and sticks to everthing. ..." (Bennett, 1932: 2)</t>
  </si>
  <si>
    <t>"Under the older methods of whaling, hand harpoons, and later shoulder-gun harpoons, were the universal weapons. Hand harpoons were thrown from small boats, mere cockle-shells when the enormous size of the quarry is considered; and it is not surprising that accidents were frequent, and indeed often fatal. Looking back on these old-time methods, one marvels at their succes..." (Bennett, 1932: 2-3)</t>
  </si>
  <si>
    <t>"These old whalers, however, soughy only three, or at most four, species of the genus." (Bennett, 1932: 3)</t>
  </si>
  <si>
    <t>"The old whalers made occasional attacks upon the Hump-backed Whale when other game failed, and as it occasionally floats after death, their efforts were sometimes rewarded." (Bennett, 1932: 4)</t>
  </si>
  <si>
    <t>"´Kill it´was the order of the day, and the feeling even at times extended to whaling outfits of other nations, for we read of ´private wars´between rival ships in wich comparatively heavy guns were used by the belligerents." (Bennett, 1932: 5)</t>
  </si>
  <si>
    <t>"From very early times an occasional whale was killed by the natives of Tierra del Fuego, and a few individuals of three races of Cape Horn Indians are still to be found. These people were once fairly numerous; and one race at least, the Yargans, depended largely for their food on the southern Right Whale. ..." (Bennett, 1932: 5-6)</t>
  </si>
  <si>
    <t>"The Yargan (canoe Indian) made every use of the parts of a whale, and it is difficult to see how he could have got on without its aid. The canoe was built of bark upon a wooden frame, and the whole most carefully sewn together with the baleen of the Right Whale. ..." (Bennett, 1932: 6)</t>
  </si>
  <si>
    <t>"…when a whale stranded, was a mighty gorge,and it is belived that these people actually buried uneaten parts as a provision against a hungry period; but if so, this action is contrary to the general behaviour of the hunting savage." (Bennett, 1932: 7)</t>
  </si>
  <si>
    <t>"Whales as a class are very timid animals, and it is possible that natives, skilled as these were in the use of boats, might sometimes succeed in scaring whales so badly that they grounded in shallow waters.  " (Bennett, 1932: 7)</t>
  </si>
  <si>
    <t>"The Eskimo regularly attack whales for food, killing them by concerted action. A large number of small bone harpoons, attached to inflated seal-skins, are used, under the cumulative effect of wich the whale finally becomes exhausted and is no longer able to go below water, when it is soon killed. " (Bennett, 1932: 7)</t>
  </si>
  <si>
    <t>"The Jpanese are great lovers of whale meat, and there has existed a whale fishery on the Japanese coast exclusively for human food for a long time. Occasional whales were no doubt caught throughout the centuries for this purpose. ..." (Bennett, 1932: 7)</t>
  </si>
  <si>
    <t>"The Cape Verde Islands and Hawaii have in the past been scene of considerable whale killing, the operations in these waters being carried out almost exclusively by boats hailing fron New Bedford in the U.S.A. ..." (Bennett, 1932: 8)</t>
  </si>
  <si>
    <t>"Whalers, naturally, went no farther from the home port than necessity compelled them, and a summer cruise off the Cape Verde Islands would, in some years, be a paying business ..." (Bennett, 1932: 8-9)</t>
  </si>
  <si>
    <t>"The more venturesome, spirits  among the captains of the small whalers of the peiod went farther afield in pursuit of their quarry ..." (Bennett, 1932: 9)</t>
  </si>
  <si>
    <t>"The whaling spirit of the Cape Verde Islanders still exists, and until the last few years many were to be found in the modern whaling ships working in the Antartic, not so much as workers on the whale as coal trimmers - a particularly unpopular class of work among the Norwegians. ..." (Bennett, 1932: 9-10)</t>
  </si>
  <si>
    <t>"The whaling in th Bay of Biscay appears to be the earliest organised form of the industry of wich there is any record, and skilled men from this part of the world were employed by the early seventeenth century Spitzbergen whalers." (Bennett, 1932: 10)</t>
  </si>
  <si>
    <t>"Form remote times the small ´Blackfish´has been systematically hunted as an article of food in the Faroe Islands, and to some extent in the Shetlands as well... " (Bennett, 1932: 10)</t>
  </si>
  <si>
    <r>
      <t xml:space="preserve">"To sum up, it may be said that the past history of whaling is a tragic and deplorable tale of excessive slaughter. In region after region of the ocean the greed of man has </t>
    </r>
    <r>
      <rPr>
        <i/>
        <sz val="10"/>
        <color theme="2" tint="-0.499984740745262"/>
        <rFont val="Century Gothic"/>
      </rPr>
      <t xml:space="preserve">almost </t>
    </r>
    <r>
      <rPr>
        <sz val="10"/>
        <color theme="2" tint="-0.499984740745262"/>
        <rFont val="Century Gothic"/>
      </rPr>
      <t>exterminated these giant animals, though fortunately complete extermination has proved impossible. ...." (Bennett, 1932: 11-12)</t>
    </r>
  </si>
  <si>
    <t>"The succes of the present industry is entirely due to the inventive genius and persistency of one man -Svend Foyn of Tonsberg, Norway. ..." (Bennett, 1932: 14-15)</t>
  </si>
  <si>
    <t>"In his own practice, Svend Foyn used, at the start, a very primitive swivel gun, mounted on the bows of a tiny steamer and firing a harpoon with two barbs." (Bennett, 1932: 16)</t>
  </si>
  <si>
    <t>"…only to be suppressed in a short while on the petition of the fishing population, who were at that time more numerous than the whalers." (Bennett, 1932: 17)</t>
  </si>
  <si>
    <t>"When whaling was suppressed on the Norwegian coast, a considerable number of people were thrown out of employment. ..." (Bennett, 1932: 18)</t>
  </si>
  <si>
    <t>"Svend Foyn, refusing to be daunted, sought fresh pastures, and with success. It was then that the first whaling boom began, and stations sprang up with mushroom rapidity all over the North Atlantic and beyond its limits as well." (Bennett, 1932: 18-19)</t>
  </si>
  <si>
    <t>"With insignificant exceptions the work has been monopolised by Norwegians, and outside Norway the very existence of the industry is almost unknown." (Bennett, 1932: 19)</t>
  </si>
  <si>
    <t>"No Right Whales were seen, and Larsen on his second trip had also to meet opposition from the whalers of Dundee. Aboard one of the latter was the late Dr Bruce, and had these Scotsmen realised the possibilities of the new whaling area..." (Bennett, 1932: 20)</t>
  </si>
  <si>
    <r>
      <t xml:space="preserve">"But is was the Norwegians who showed the foresight wich industry the world has known, and in the present century some </t>
    </r>
    <r>
      <rPr>
        <i/>
        <sz val="10"/>
        <color theme="2" tint="-0.499984740745262"/>
        <rFont val="Century Gothic"/>
      </rPr>
      <t xml:space="preserve">two hundred thousand whales </t>
    </r>
    <r>
      <rPr>
        <sz val="10"/>
        <color theme="2" tint="-0.499984740745262"/>
        <rFont val="Century Gothic"/>
      </rPr>
      <t>have been captured in Antartic waters and a further 10 per cent lost. " (Bennett, 1932: 20)</t>
    </r>
  </si>
  <si>
    <t>"It was at this period (1901-1903) that whaling in the North Atlantic, after reaching its zenith, began swiftly to decline. That long epic, associated in most men´s minds with the writings of Herman Melville and Frank Bullen..." (Bennett, 1932: 22)</t>
  </si>
  <si>
    <t>"Larsen´s name must for ever be the outstanding one of all those connected with whaling in the Southern seas. His ability as a seamen, coupled with his perspicacity as a whaler, has certainly brought much more wealth to his native country in a direct way than ever Svend Foyn did. ..." (Bennett, 1932: 23)</t>
  </si>
  <si>
    <t>"Since whaling requires a highly specialised outfit wich is quite useless for other purposes, expeditions cannot be improvised." (Bennett, 1932: 24)</t>
  </si>
  <si>
    <t>"Whaleboats, if unobtainable second-hand, must be specially built, , and as the other requirements of the whaler are hardly any of them kept in stock, they, too, have to be made." (Bennett, 1932: 24)</t>
  </si>
  <si>
    <t>"Men of every trade and calling were to be found among the crews, and they were naturally not popular amongst those who had spent their lives on the sea. ..." (Bennett, 1932: 24-25)</t>
  </si>
  <si>
    <t>"Several operations in whaling require a fair degree of skill, coupled with considerable physical strength. A bright man might easily acquire the necessary skill in one season; but this is not good enough, the skill must be there to start with." (Bennett, 1932: 25)</t>
  </si>
  <si>
    <t>"In 1906 Alexander Lange was the first to carry modern whaling into the true Antartic -the South Shetlands." (Bennett, 1932: 26)</t>
  </si>
  <si>
    <t>"But Lange very soon had company in his cheerless base, for the boom was on. Companies sprang up and whalers flocked to the spot, often in really appalling vessels, and were able to secure paying catches, until the limit was reached and the industry settled down into its present form. ..." (Bennett, 1932: 26)</t>
  </si>
  <si>
    <t>"In 1911 a daring spirit tried the South Orkney Islands -one of the vilest spots on earth. Notwithstanding the rigours of the climate others followed, with more or less success; but after a few years this spot was abandoned..." (Bennett, 1932: 26)</t>
  </si>
  <si>
    <t>Imperial Russia quite early ran a whaling station on the eastern coast of Siberia, but this was eventually closed down; while Japan runs stations to-day, largely as a source of food supply for her people." (Bennett, 1932: 27)</t>
  </si>
  <si>
    <t>"In addition to these regions the canadian and America coasts of the Pacific Ocean support some whaling on a small scale, while the Peruvian and Ecuador coasts have been tried with varying results of a more or less experimental nature. ..." (Bennett, 1932: 27)</t>
  </si>
  <si>
    <t>"The original persecutors of this whale were the then naked Índians´who possibly accounted for a small half-dozen a year, and to whom this whale was a vital necessity. ..." (Bennett, 1932: 28)</t>
  </si>
  <si>
    <t>"The Argentine coast has recently been exploited with fair success, and the Falkland Islands at one time carried a whaling station, the results from wich were not too brilliant, although whales are not scare in the surrounding waters. ..." (Bennett, 1932: 43)</t>
  </si>
  <si>
    <t>"To sum up, it may be said that the final stage in whaling has now been reached in most of, if not all, the older regions, and unless there is some check on the slaughter the industry is certainly doomed." (Bennett, 1932: 29-30)</t>
  </si>
  <si>
    <t>"We unfortunately know but little of the biology of the whales. Considering the length of time during wich whaling has been carried on, this might, at first sight, seem surprising." (Bennett, 1932: 30)</t>
  </si>
  <si>
    <t>"It is seldom that a whale is not sighted during some part of a long voyage, and this by people whose eyes have not been specially trained to the work. ..." (Bennett, 1932: 31)</t>
  </si>
  <si>
    <t>The usual the breathing period, the inexperienced traveller´s chance of seeing a whale per ten square miles of the sea would mean a congestion quite impossible except for a short time, and in the presence of abundant food. ..."" (Bennett, 1932: 31)</t>
  </si>
  <si>
    <t>"Want of detailed knowledge af the laws governing these migrations has led whalers in the past to launch out on 'tries' instead of 'certainties'." (Bennett, 1932: 32)</t>
  </si>
  <si>
    <t>"Both public men and scientists have long had this complicated problem under review. Men of the very highest attainments, both in Norway and England, have devoted much of their time and profound knowledge to the question..." (Bennett, 1932: 32)</t>
  </si>
  <si>
    <t>"We can all form our own conclusions, but without sufficient evidence, none can give an answer to so immense a question." (Bennett, 1932: 32)</t>
  </si>
  <si>
    <t>"It has long been desirable, in the interests both of the whales and the whaler, to have definite information on the question." (Bennett, 1932: 33)</t>
  </si>
  <si>
    <r>
      <t xml:space="preserve">"To fill this want of working knowledge, the R.R.S. </t>
    </r>
    <r>
      <rPr>
        <i/>
        <sz val="10"/>
        <color theme="2" tint="-0.499984740745262"/>
        <rFont val="Century Gothic"/>
      </rPr>
      <t>Discovery</t>
    </r>
    <r>
      <rPr>
        <sz val="10"/>
        <color theme="2" tint="-0.499984740745262"/>
        <rFont val="Century Gothic"/>
      </rPr>
      <t>-expedition was brouht into work some few years ago. It is for the very able leaders of this expedition to tell their own story." (Bennett, 1932: 33)</t>
    </r>
  </si>
  <si>
    <t>"The legislator does not know; one might almost say he never knows. The whaler does not care." (Bennett, 1932: 34)</t>
  </si>
  <si>
    <t>"Norwegians are not a little proud (and with a quite pardonable pride) of the fact that almost all whaling stations the world over are managed and the whales caught by their nationals. ..." (Bennett, 1932: 34-35)</t>
  </si>
  <si>
    <t>"One Norwegian with a life experience in whaling once deplored the fact to me "that his people were now loading so much weight on the whale´s back that it must soon sink with its load" -a volume of information expressed in a few words." (Bennett, 1932: 35)</t>
  </si>
  <si>
    <t>"…so independent, indeed, that land is to them a foreign and even a fatal element." (Bennett, 1932: 37)</t>
  </si>
  <si>
    <t>"In fact, the observer will find his face most unpleasantly covered, not to mention a mass of spots on the camera lens." (Bennett, 1932: 40)</t>
  </si>
  <si>
    <t>"I have, in fact, seen whales deliberately keep the nostrils open for a measurable time beyond the normal when someone has shouted." (Bennett, 1932: 41)</t>
  </si>
  <si>
    <t>"If the human eye could be placed a mile below the surface, on looking upward it would only meet the densest darkness, for long exposure of sensitive photographic plates at this depth produces absolutely no effect on the most sensitive film" (Bennett, 1932: 41)</t>
  </si>
  <si>
    <t>"The statement that whales once had hin-legs may startle the reader at first sight, and the fact is not generally known, even amongst whalers." (Bennett, 1932: 43)</t>
  </si>
  <si>
    <t>"It is a common practice with whalers to kill a whale, and after inflating the body to make it buoyant, thrust a spear-headed flag-pole into it, complete with a distinctive flag, the objetct being to find it later, after securing others." (Bennett, 1932: 44)</t>
  </si>
  <si>
    <t>"The ´whale food´or ´krill´, as it is called by Norwegians, is pink when alive." (Bennett, 1932: 50)</t>
  </si>
  <si>
    <t>"Amonst whalers, whale meat is regulary eaten, fried as steaks, though on first thoughts the average person might feel repelled at the idea." (Bennett, 1932: 51)</t>
  </si>
  <si>
    <t>"...from a young whale within twelve hours of death and properly treated afterwards, it is quite palatable, while it is not possible for the unitiated even to guess at its origin." (Bennett, 1932: 51)</t>
  </si>
  <si>
    <t>"As it is, the Norwegians salt down quantities of it for their own use at home" (Bennett, 1932: 51)</t>
  </si>
  <si>
    <t>"THE Antartic, beign the least explored area in the world, is naturally associated in the mind with romance and mystery. To those who know something of it, it is at once ghostly and grand, beautiful and terrible." (Bennett, 1932: 75)</t>
  </si>
  <si>
    <t>"To follow the track of the whalers is perhaps one of the best ways to gain an idea of this Ultima Thule, this region "beyond the edge of the word"." (Bennett, 1932: 75)</t>
  </si>
  <si>
    <t>"Leaving Rio de Janeiro, then, or more often Monte Video, a whole fleet of whalers, between one and two hundred ships, both large and small, make either for South Georgia or Port Stanley." (Bennett, 1932: 75)</t>
  </si>
  <si>
    <t>"southward from Stanley the ´nip´increases hourly, and it is just then that you probably discover a batd tooth, previously unsuspected. ..." (Bennett, 1932: 76-77)</t>
  </si>
  <si>
    <t>"Under these conditions a berg is perhaps one of the most awe-inspiring sights that can be met with, especially if it is your first. ..." (Bennett, 1932: 77)</t>
  </si>
  <si>
    <t>"Crews are not so tightly packed as on board ship, and they have some chance to get away for exercise instead of being cooped up for long periods in cramped quarters afloat. " (Bennett, 1932: 100)</t>
  </si>
  <si>
    <t>"…whalers swarmed to the South, bringing their experience with them, and, not infrequently, they brought the old station too." (Bennett, 1932: 102)</t>
  </si>
  <si>
    <t>Once all the blubber is off the whale, the ´flensers´are quite finished with the animal. The body is then passed on to the butchers for dissection. The blubber has passed to other hands, where it is reduced by hand to strips about a foot wide, enabling it to be passed into a rotary chopping machine where it is further reduced to rashers. Fron here a mechanical elevator conveys it to the huge boilers where free steam extracts the oil."" (Bennett, 1932: 106)</t>
  </si>
  <si>
    <t>"The whale having been literally skinned, the butchers begin by removing the jaws, and the baleen is next cut out..." (Bennett, 1932: 106)</t>
  </si>
  <si>
    <t>"One cannot but admire the dexterity of the butchers, and especially the wonderful accuracy with wich the articulation of the bones is located. The novice would grope for a week in meat and blood to find a joint, but these men just strike the exact spot in a moment; indeed, they are so expert at their job that in two hours or so the gigantic body of the whale has vanished" (Bennett, 1932: 107)</t>
  </si>
  <si>
    <t>"Other workers further reduce the body to handy lumps, wich are dropped into bucket elevators and conveyed to the top of the boilers." (Bennett, 1932: 107)</t>
  </si>
  <si>
    <t>"This was bad economy, for, as most whalers now realise, a better grade of oil is obtained by using your material in as fresh a state as possible." (Bennett, 1932: 108)</t>
  </si>
  <si>
    <t>"It is a stench so appalling that no words are adequate to describe it. Apparently even inanimate matter rebels at it, for I know of some postage stamps wich actually changed their colours so much as to be unrecognisable as aresult of this gas penetrating an officer´s room. " (Bennett, 1932: 109)</t>
  </si>
  <si>
    <t>"The worker who deserves the greatest sympathy in whaling is undoubtedly the man whose job it is to empty these digesters. Immediately the cooking is finished, steam is shut off, pressure blown down, doors at the shop time in goes the man. ..." (Bennett, 1932: 110)</t>
  </si>
  <si>
    <t>"Workshops for, mechanics, such as coopers, carpenters, smiths and engineers, are always present, and they are well fitted and abundantly supplied with material." (Bennett, 1932: 114)</t>
  </si>
  <si>
    <t>"Large barracks must be built for the workers, and these are electrically lighted and steamheated, while the kitchen also is a big affair, and separate dining-rooms are, as a rule, provided for the different grades of employees. Villa-like buildings are erected to accommodate Foremas, Doctor, Engineers and so forth." (Bennett, 1932: 115)</t>
  </si>
  <si>
    <t>"At a respectable distance to windward is situated the manager´s house- a well-furnished building designed for comfort, and often even boasting a billiard-room" (Bennett, 1932: 115)</t>
  </si>
  <si>
    <t>"The sight of the meanest weed flowering in such dismal surroundings is a pleasure wich can hardly be conceived by the owners of gardens in more temperate climes." (Bennett, 1932: 115)</t>
  </si>
  <si>
    <t>"Sickness is not common, for none but the fit are engaged, but accidents, some of them very bad ones, are frequent- a thing to be expected where large and very sharp knives are in constant use. Wounds from these are frequent, and are very liable to become septic..." (Bennett, 1932: 115)</t>
  </si>
  <si>
    <t>"South Georgia even boats a church, wich has been stated to be the most southerly in the world, but this is not true, though it  may certainly b counted amonst the most isolated places of worship at present existing." (Bennett, 1932: 115)</t>
  </si>
  <si>
    <t>"On every station a shop, or more properly a store, is provided to supply  the wants of the workers. As all food is supplied by the Company, and alcoholic drink is not bought. (…)" (Bennett, 1932: 116)</t>
  </si>
  <si>
    <t>"To be rolling about in a fog on a black night in these inhospitable seas with only the vaguest notion of your whereabouts is not a pleasant experience, as those who have tried it know." (Bennett, 1932: 117)</t>
  </si>
  <si>
    <t>"Oilskins and sea-boots (leather, not rubber) are the usual outer garments. This outfit is not only necessary to combat the elements, but also in order to exclude the oil and blood -substances that are ever present, and cover the workers."" (Bennett, 1932: 117)</t>
  </si>
  <si>
    <t>"Everyone is his own washerman, and Sunday morning is laundry time. For wlaking about on the whale, and also on the plan, spikes are worn in the heels to prevent splipping; without them progress is difficult and, in the erect position, almost impossible." (Bennett, 1932: 118)</t>
  </si>
  <si>
    <t>"It is a common custom while engaged in whaling to grow a full beard, making recognition of a man you have not seen for a month rather difficult. ..." (Bennett, 1932: 118)</t>
  </si>
  <si>
    <t>"The men who secure a season´s work at a shore station are in a much better position than their fellows on a ship factory. ..." (Bennett, 1932: 118-120)</t>
  </si>
  <si>
    <t>"It is not too much to say that every man takes home some memento of his sojourn in the Antartic, whether it be a knife, a barrel of salted whale-meat, or an elaborate rocking-chair made out of whale ribs." (Bennett, 1932: 120)</t>
  </si>
  <si>
    <t>"No station is complete without its buoy to wich the dead whales are fastened as brought in. Time was when the acme of good management consisted in having a great number of whales rapidly rotting at the buoy" (Bennett, 1932: 120)</t>
  </si>
  <si>
    <t>" Greed used to dedicate that all whales were to be taken that it was possible to catch, so that in periods of abundance only the prime cuts of the blubber were taken, the rest being cast adrift." (Bennett, 1932: 120)</t>
  </si>
  <si>
    <t>" It is a pleasure also to note that Norway had adopted these as part and parcel of her own efforts to control the whaling industry." (Bennett, 1932: 121)</t>
  </si>
  <si>
    <t>" But the home buyers rarely agreed with him, and disputes involving considerable amounts of money regulary arose until a recognised chemical test was devised." (Bennett, 1932: 121)</t>
  </si>
  <si>
    <t>"The former excessive filth of a whaling station is slowly giving place to cleanliness so far as that is possible, but even so it is never likely to resemble a rose garden! Still it is all to the good that it is now generally realised that profits are adversely affected by any unnecessary dirt allowed to collect round a station. Indeed, a filthy station nowadays implies bad management, and to this statement there is no exception." (Bennett, 1932: 122)</t>
  </si>
  <si>
    <t>"...´ship factory´, or ´floating factory´as it is generally called. This is self-contained, but horribly cramped in comparison with the shore stations." (Bennett, 1932: 123)</t>
  </si>
  <si>
    <t>"Men are crowded, each into his few cubic feet of space, and excercise, other than that provided by the work itself, is impossible. ..." (Bennett, 1932: 124)</t>
  </si>
  <si>
    <t>"Whaling vessels and outfits have long been, and still are, in a state of evolution." (Bennett, 1932: 125)</t>
  </si>
  <si>
    <t>"During this period it was a common sight, where several ships had assembled, to see the harbour and everything in it covered with ´fat´-i.e., semi-solid oil." (Bennett, 1932: 125)</t>
  </si>
  <si>
    <t>"To attack the known herds of whales in the open Southern ocean had long been the fond hope of many whalemen,and it has now been accomplished by fitting out very large ships, containing up-to-date and very expensive plant." (Bennett, 1932: 126)</t>
  </si>
  <si>
    <t>"The flensers work from a shallow ´scow´(i.e., a flat-bottomed boat), and also standing on the body of the whale itself. As the blubber is removed, the body of the whale expands, and this expansion is much greater if the whale is stale. Footholds are cut in the meat to assist the men in climbing about, and the usual practice is to beign at the middle of the animal and work towards the ends. " (Bennett, 1932: 127-129)</t>
  </si>
  <si>
    <t>"Flensers working at a ship factory have a hard time, unless the water is dead calm, for any ´lop´on the water renders work both difficult and dangerous. ..." (Bennett, 1932: 129)</t>
  </si>
  <si>
    <t>"Some whalers prefer to hack the tongue to bits and place it in a separate digester, while others treat it together with the blubber." (Bennett, 1932: 130)</t>
  </si>
  <si>
    <t>"The body is attacked by expert butchers, who, with the aid of strange-looking implements, first remove the jaws and next the head, the pieces being lifted to the deck by wire falls." (Bennett, 1932: 130-131)</t>
  </si>
  <si>
    <t>"Accommodation has also to be found for the carpenters and their outfit, including the grindstones; for every man is his own cutler. An ordinary sea-going ship is not a very roomy place, passanger-carrying liners only excepted..." (Bennett, 1932: 132)</t>
  </si>
  <si>
    <t>"Provision has also to be made for a very large crew as compared with the ordinary ship, and this adds to the difficulty of the problem of space." (Bennett, 1932: 132)</t>
  </si>
  <si>
    <t>"The bulk of the whale-reducing plant is situated on deck, while the tackle for handling the heavy masses of blubber, &amp;c., is scattered all over the ship. (…) The deck is an inch or so deep in fat, and between this and portions of whale tongue, progress is so slippery a business that a few steps are likely to land you on your back." (Bennett, 1932: 132-133)</t>
  </si>
  <si>
    <t>"The result is that coal dust is continually in the air, making an already dirty ship dirtier." (Bennett, 1932: 133)</t>
  </si>
  <si>
    <t>"WHEN several whaling ships are anchored together in a harbour, as is often the case, there is a good deal of rivalry between them, though not of an unfriendly kind as a rule. ..." (Bennett, 1932: 135)</t>
  </si>
  <si>
    <t>"When ships are anchored near to others, visits between the managers occur almost daily, and at these meetings the sole topic od conservation is whales, and, what is more strange, men seem never to tire of it. ..." (Bennett, 1932: 135)</t>
  </si>
  <si>
    <t>"The want of fresh meat on a whaling ship is one of the things felt by all, and the absence of fresh vegetables is even worse. ..." (Bennett, 1932: 136)</t>
  </si>
  <si>
    <t>"Fresh pork day is the time when friends are invited to partake of the good fare, and some anniversary is always remembered or invented in honour of the occasion. ..." (Bennett, 1932: 136-137)</t>
  </si>
  <si>
    <t>"Christmas, of course, is a great an institutio with Norwegians as with ourselves, though its observance differs in some details. ..." (Bennett, 1932: 137-138)</t>
  </si>
  <si>
    <t>"The crews are quite friendly; indeed, they are often neighbours in their own land, and the time is now past when a whaling crew consisted mainly of the very roughest elements. ..." (Bennett, 1932: 138)</t>
  </si>
  <si>
    <t>"The food is arranged on generous lines, and it is essentially Norwegian in kind. It is rare to find Englishmen on a whaling ship, and for this there are many reasons, one of them being that the food. ..." (Bennett, 1932: 138-139)</t>
  </si>
  <si>
    <t>"All the same, time hangs heavily until the long-looked-for day arrives when the magic word goes round, ´slut´- ´finished´." (Bennett, 1932: 139)</t>
  </si>
  <si>
    <t>"In the course of a few days tremendous strides are made in the business of cleaning up the mess of a season. ..." (Bennett, 1932: 139)</t>
  </si>
  <si>
    <t>"Even here there is apt to be a fly in the ointment; for it is hard for a crew whose members have decided that their ship is now a model of spotless cleanliness, to hear the first port official who comes on board remark, "Phew! - doesn´t she stink?"." (Bennett, 1932: 140)</t>
  </si>
  <si>
    <t>"…were only suited to the calm offshore waters of the North, where the crew were at least able to get some rest at night in a secluded harbour." (Bennett, 1932: 142)</t>
  </si>
  <si>
    <t>"Hard cases, certainly, were the men who brought these little boats out from Europe under their own steam. Outward bound on so long a journey before they even got to their work..." (Bennett, 1932: 142)</t>
  </si>
  <si>
    <t>"´Near squeaks´were the whalers daily lot, and amongst the many that could be related one must suffice. ..." (Bennett, 1932: 143)</t>
  </si>
  <si>
    <t>"No wonder such an industry bred men of the ´hard case´type -men who feared neither man, sea or devil. Yet they often showed curiously human traits, and one actual case may be given to illustrate this. ..." (Bennett, 1932: 143-144)</t>
  </si>
  <si>
    <t>"The personal comfort of the crew was scarcely thought of,  the bows were still low, but engines and outfit were stronger and better than before." (Bennett, 1932: 144)</t>
  </si>
  <si>
    <t>"Except under the most ideal conditions, there is no pleasure and very little comfort on board a whaler; and as the work is carried out in latitudes where fine weather is a rarity, the discomfort is considerable and more or less permanent. ..." (Bennett, 1932: 146)</t>
  </si>
  <si>
    <t>"The amount of dancing about wich a whaler will light-heartedly indulge in may be judged from the following actual occurrence. ..." (Bennett, 1932: 147)</t>
  </si>
  <si>
    <t>"…all were loaded from the muzzle; and the men are sublimely careless in their use of gunpowder in either case. ..." (Bennett, 1932: 149)</t>
  </si>
  <si>
    <t>"The whale-ropes are coiled in bins below deck..." (Bennett, 1932: 149-150)</t>
  </si>
  <si>
    <t>"The gunner´s position, when actually chasing whales, is naturally by the gun, and in cold latitudes his is one of the most freezing jobs imaginable. Fur caps, fur coats, fur gloves are here no adornments, but an absolute necesity; while hot coffe, wich is found to be the best stimulant, is always on tap." (Bennett, 1932: 151)</t>
  </si>
  <si>
    <t>"The crew numebr from eleven to thirteen hands, and a watch on deck, followed by a watch below, is the rule. ..." (Bennett, 1932: 151-152)</t>
  </si>
  <si>
    <t>"Under these circunstances men never undress at sea. You just turn into your bunk as you are, and fall out of it ready for the fray; wet or dry it is all the same, and if you get up with your brain muddled from fatigue and lack of sleep, the cold soon clears your head. ..." (Bennett, 1932: 152)</t>
  </si>
  <si>
    <t>"The gunner is often, though not necessarily, the captain of a whaler, and in any case, while whales are being pursued, he has complete control of the ship. ..." (Bennett, 1932: 153)</t>
  </si>
  <si>
    <t>"Accidents to whalers are only moderately common, and are due to a variety of causes. Rocks, uncharted or unseen, sometimes cause wreck, while several boats have disappeared, probably from causes quite unconnected with the pursuit of whales..." (Bennett, 1932: 153-154)</t>
  </si>
  <si>
    <t>…when the season is finished and the course has been set for the long nine thousand mile return trek, and men can relax their tired muscles and dream of home."" (Bennett, 1932: 154)</t>
  </si>
  <si>
    <t>THE whale hunter, as has been indicated, goes forth to the fray in all but the very worst weather, while the very occasional visitor is only found on board when the weather promises to be fine."" (Bennett, 1932: 155)</t>
  </si>
  <si>
    <t>"You climb to the bridge, and at once realise that you are aboard a boat with power, and as you glide swiftly through the still waters of the harbour..." (Bennett, 1932: 155)</t>
  </si>
  <si>
    <t>"Sooner or later a ´blow´is sighted, and it is an equal chance whether -prismatic´or the naked eyes have triumphed. ..." (Bennett, 1932: 155)</t>
  </si>
  <si>
    <t>"The novice´s disappointment borders on disgust at so tiny an object being even called a whale. ..." (Bennett, 1932: 156)</t>
  </si>
  <si>
    <t>"Whales, indeed, are ´kittle cattle´, and the successful gunner is more born than made. ..." (Bennett, 1932: 156-157)</t>
  </si>
  <si>
    <t>"Amongst gunners there are men renowned for their ability in hunting certain species. The uncanny certainty with wich some of them will bring home their quota of Blue Whales daily is really remarkable , and it usually leads to a good deal of chaffing, and perhaps, a tinge of professional jealousy." (Bennett, 1932: 158)</t>
  </si>
  <si>
    <t>"Gunners to-day are prepared to swear that one of their numebr, Érik´by name, has a private ´pond´of Blue Whale hidden in some unknown spot, so unerring is his instinct for finding them. But, of course, the truth is that he has a profound knowledge of his special quarry and its habits, and it is to this he owes his succes. Nevertheless, Erik is watched by his fellows as a mouse is watched by a cat, much to his own amusement and but little, it may be added, to their profit." (Bennett, 1932: 158-159)</t>
  </si>
  <si>
    <t>"Let us now suppose that the visitor is intently following the chase. When at fairly close quarters he realises for the first time the whale´s gigantic bulk, and finds that his every muscle is taut with excitement, for the hunting spirit is latent in us all. ..." (Bennett, 1932: 159-161)</t>
  </si>
  <si>
    <t>"Men appear from nowhere, each one falling to his appointed task: sailors in fur coats, firemen in cotton singlets, the latter entirely oblivious of the cold." (Bennett, 1932: 161)</t>
  </si>
  <si>
    <t>"To the eye there seems to be a momentary pause, followed by a comparatively slow sinking in of the shaft." (Bennett, 1932: 169)</t>
  </si>
  <si>
    <t>"Payment of crews is mainly according to results, a small wage plus an aggred sum on every whale caught being the principle adopted. The gunner´s share is inmense, and seems out of all proportion to the actual services rendered." (Bennett, 1932: 172)</t>
  </si>
  <si>
    <t>"…it must be said theat many whales are lost from a variety of reasons." (Bennett, 1932: 173)</t>
  </si>
  <si>
    <r>
      <t>The Norwegians call them ´Repe´-</t>
    </r>
    <r>
      <rPr>
        <i/>
        <sz val="10"/>
        <color theme="2" tint="-0.499984740745262"/>
        <rFont val="Century Gothic"/>
      </rPr>
      <t>i.e</t>
    </r>
    <r>
      <rPr>
        <sz val="10"/>
        <color theme="2" tint="-0.499984740745262"/>
        <rFont val="Century Gothic"/>
      </rPr>
      <t>., Ptarmigan, owing to their resemblance (at a distance) to theat bird. The likeness is strong enough to tempt men of that nationality to eat them occasionally, but they must form a nasty dish. " (Bennett, 1932: 206)</t>
    </r>
  </si>
  <si>
    <t>"Shag is another delicacy (!) among whalers, but though often hard put to it for a change of food, I have not been able to face this dish myself." (Bennett, 1932: 208-209)</t>
  </si>
  <si>
    <t>"Sperm and Right Whales are no longer the quarry chiefly sought by whalemen" (Bennett, 1932: 210)</t>
  </si>
  <si>
    <t>"The beliefs and legends of the old-time whalers recur to the mind..." (Bennett, 1932: 210)</t>
  </si>
  <si>
    <t>"can modern whaling, we may be tempted to ask, give us any equivalent romance? Or is ti but a huge butchery, with weapons so deadly that the race of whales is doomed to swift extinction? ..." (Bennett, 1932: 211)</t>
  </si>
  <si>
    <t>"When steam sounded the knell of the old sailing ships, we were told with much shaking of heads that it was time to write Íchabod´- that the glory of the seaman´s life had departed. ..." (Bennett, 1932: 211)</t>
  </si>
  <si>
    <t>"If whalers must plead guilty to indiscriminate slaughter as well as wanton waste, much may be said on their bechalf. ..." (Bennett, 1932: 212-213)</t>
  </si>
  <si>
    <t>"As for the personned of the whaling fleet, something has been said in previous chapters under this head. ..." (Bennett, 1932: 214)</t>
  </si>
  <si>
    <t>"certain individual figures, clearly graven on the memory, deserve a brief mention as representatives of outstanding types. ..." (Bennett, 1932: 215)</t>
  </si>
  <si>
    <t>"Then There was ´Uncle´, whose control both of men and affairs was unsurpassed, even though he was too often dogged by undeserved ill-luck. ..." (Bennett, 1932: 215-216)</t>
  </si>
  <si>
    <t>"Last but far from least stands ´Lars´, who has raised himself to the position of one of the most successful gunners and managers in the fleet by sheer force of ability and untiring energy. ..." (Bennett, 1932: 216)</t>
  </si>
  <si>
    <t>"All these men belong, of course, to the Norwegian race, and many more who have proved themselves good shipmates and true men could also be mentioned. ..." (Bennett, 1932: 217)</t>
  </si>
  <si>
    <t>"Of the Physical and mental effects of this strenuous existence something has been said in earlier chapters. ..." (Bennett, 1932: 217)</t>
  </si>
  <si>
    <t>"Gunners, like seamen in general, are very superstitious as a class, and have a rooted belief in good and bad luck. ..." (Bennett, 1932: 217-218)</t>
  </si>
  <si>
    <t>"Something has been said of the fierce zeal for the chase that shows itself when the whale is at close quarters, but this is only a momentary outburst of primitive instinct. ..." (Bennett, 1932: 218-219)</t>
  </si>
  <si>
    <t>"As for the courage of the whaling man, something has been, and much more could be, said. Once a whale has been harpooned he will be stuck to under conditions of no little danger, even in the thickest of pack-ice." (Bennett, 1932: 219)</t>
  </si>
  <si>
    <t>"He will have acquired a deep respect for many things hitherto undreamt of in his philosophy, and not least for an indissoluble trinity -whaling ships, their builders and their crew." (Bennett, 1932: 219)</t>
  </si>
  <si>
    <t>"The reader must not imagine that the dangers inseparable from this like of the whalers, if little spoken of, are not thoroughly understood by the men. Fearlessness is not here another name for ignorance. If the gravest risks are cheerfully accepted as a matter of course, every one knows the chances that are being taken. Many, many times have I been told by some old hand, speaking with the utmost simplicity, that he had never hoped to make land again, or thoght his ship could live through some appalling spell of weather encountered in the far depths of the Antartic. For days together, at such times, these men have they swallowed a morsel of cooked food; everything down below has been literally awash, and the thin steel shell in wich they lived has been an inferno of creaking, groaning torment. But a night´s sleep and a warm meal do wonders, and they go back, uncomplaining, to the daily routine. Of such men it may surely be said that they are worthy descendants of their Viking forbears. They do not, indeed, seek praise; to concentrate on the day´s work and do it with all their might is enough for them. It is at once their simple creed and daily practice, and if it is lacking in all pretension, it is perhaps none the worse for that." (Bennett, 1932: 219-220)</t>
  </si>
  <si>
    <t>¿CÓMO?  RELACIONES</t>
  </si>
  <si>
    <t>TABLAS DE ANÁLISIS BAGSHAWE</t>
  </si>
  <si>
    <t>TABLAS DE ANÁLISIS KJONIKSEN</t>
  </si>
  <si>
    <t>TABLAS DE ANÁLISIS CHARCOT</t>
  </si>
  <si>
    <t>TABLAS DE ANÁLISIS BENNETT</t>
  </si>
  <si>
    <t>PORCENTAJE %</t>
  </si>
  <si>
    <t>MATERIAL</t>
  </si>
  <si>
    <t>INFORMAC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</si>
</sst>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2"/>
      <color theme="2" tint="-0.499984740745262"/>
      <name val="Century Gothic"/>
    </font>
    <font>
      <sz val="12"/>
      <color theme="1"/>
      <name val="Century Gothic"/>
    </font>
    <font>
      <b/>
      <sz val="14"/>
      <color theme="2" tint="-0.499984740745262"/>
      <name val="Century Gothic"/>
    </font>
    <font>
      <sz val="10"/>
      <color theme="2" tint="-0.499984740745262"/>
      <name val="Century Gothic"/>
    </font>
    <font>
      <sz val="10"/>
      <color theme="1"/>
      <name val="Calibri"/>
      <family val="2"/>
      <scheme val="minor"/>
    </font>
    <font>
      <sz val="10"/>
      <color theme="2" tint="-0.499984740745262"/>
      <name val="Calibri"/>
      <family val="2"/>
      <scheme val="minor"/>
    </font>
    <font>
      <sz val="10"/>
      <color rgb="FF757171"/>
      <name val="Century Gothic"/>
    </font>
    <font>
      <sz val="10"/>
      <color rgb="FF757171"/>
      <name val="Calibri"/>
      <family val="2"/>
      <scheme val="minor"/>
    </font>
    <font>
      <sz val="10"/>
      <color theme="1"/>
      <name val="Century Gothic"/>
    </font>
    <font>
      <sz val="10"/>
      <color rgb="FF404040"/>
      <name val="Century Gothic"/>
    </font>
    <font>
      <sz val="10"/>
      <color rgb="FF000000"/>
      <name val="Century Gothic"/>
    </font>
    <font>
      <b/>
      <sz val="10"/>
      <color theme="2" tint="-0.499984740745262"/>
      <name val="Century Gothic"/>
    </font>
    <font>
      <sz val="10"/>
      <color theme="5"/>
      <name val="Century Gothic"/>
    </font>
    <font>
      <i/>
      <sz val="10"/>
      <color theme="2" tint="-0.499984740745262"/>
      <name val="Century Gothic"/>
    </font>
    <font>
      <i/>
      <sz val="10"/>
      <color theme="5"/>
      <name val="Century Gothic"/>
    </font>
    <font>
      <sz val="10"/>
      <color rgb="FFFF0000"/>
      <name val="Century Gothic"/>
    </font>
    <font>
      <b/>
      <sz val="10"/>
      <color theme="2" tint="-0.499984740745262"/>
      <name val="Calibri"/>
      <scheme val="minor"/>
    </font>
    <font>
      <b/>
      <sz val="10"/>
      <color theme="5"/>
      <name val="Century Gothic"/>
    </font>
    <font>
      <sz val="10"/>
      <name val="Century Gothic"/>
    </font>
    <font>
      <b/>
      <sz val="10"/>
      <color theme="9"/>
      <name val="Century Gothic"/>
    </font>
  </fonts>
  <fills count="16">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rgb="FFE7E6E6"/>
        <bgColor rgb="FF000000"/>
      </patternFill>
    </fill>
    <fill>
      <patternFill patternType="solid">
        <fgColor rgb="FFD9E1F2"/>
        <bgColor rgb="FF000000"/>
      </patternFill>
    </fill>
    <fill>
      <patternFill patternType="solid">
        <fgColor rgb="FFFFF2CC"/>
        <bgColor rgb="FF000000"/>
      </patternFill>
    </fill>
    <fill>
      <patternFill patternType="solid">
        <fgColor rgb="FFE2EFDA"/>
        <bgColor rgb="FF000000"/>
      </patternFill>
    </fill>
    <fill>
      <patternFill patternType="solid">
        <fgColor theme="2"/>
        <bgColor rgb="FF000000"/>
      </patternFill>
    </fill>
    <fill>
      <patternFill patternType="solid">
        <fgColor theme="7"/>
        <bgColor indexed="64"/>
      </patternFill>
    </fill>
    <fill>
      <patternFill patternType="solid">
        <fgColor rgb="FFE7E6E6"/>
        <bgColor indexed="64"/>
      </patternFill>
    </fill>
  </fills>
  <borders count="41">
    <border>
      <left/>
      <right/>
      <top/>
      <bottom/>
      <diagonal/>
    </border>
    <border>
      <left/>
      <right style="dotted">
        <color theme="5"/>
      </right>
      <top/>
      <bottom/>
      <diagonal/>
    </border>
    <border>
      <left style="dotted">
        <color theme="5"/>
      </left>
      <right/>
      <top/>
      <bottom/>
      <diagonal/>
    </border>
    <border>
      <left style="hair">
        <color theme="5"/>
      </left>
      <right/>
      <top/>
      <bottom/>
      <diagonal/>
    </border>
    <border>
      <left/>
      <right style="hair">
        <color theme="5"/>
      </right>
      <top/>
      <bottom/>
      <diagonal/>
    </border>
    <border>
      <left style="hair">
        <color theme="5"/>
      </left>
      <right/>
      <top/>
      <bottom style="hair">
        <color theme="5"/>
      </bottom>
      <diagonal/>
    </border>
    <border>
      <left/>
      <right/>
      <top/>
      <bottom style="hair">
        <color theme="5"/>
      </bottom>
      <diagonal/>
    </border>
    <border>
      <left/>
      <right style="hair">
        <color theme="5"/>
      </right>
      <top/>
      <bottom style="hair">
        <color theme="5"/>
      </bottom>
      <diagonal/>
    </border>
    <border>
      <left style="hair">
        <color theme="5"/>
      </left>
      <right style="hair">
        <color theme="5"/>
      </right>
      <top style="hair">
        <color theme="5"/>
      </top>
      <bottom style="hair">
        <color theme="5"/>
      </bottom>
      <diagonal/>
    </border>
    <border>
      <left style="dotted">
        <color theme="5"/>
      </left>
      <right style="dotted">
        <color theme="5"/>
      </right>
      <top style="dotted">
        <color theme="5"/>
      </top>
      <bottom style="dotted">
        <color theme="5"/>
      </bottom>
      <diagonal/>
    </border>
    <border>
      <left style="hair">
        <color theme="5"/>
      </left>
      <right style="hair">
        <color theme="5"/>
      </right>
      <top/>
      <bottom/>
      <diagonal/>
    </border>
    <border>
      <left style="hair">
        <color theme="5"/>
      </left>
      <right style="hair">
        <color theme="5"/>
      </right>
      <top/>
      <bottom style="hair">
        <color theme="5"/>
      </bottom>
      <diagonal/>
    </border>
    <border>
      <left style="hair">
        <color theme="5"/>
      </left>
      <right/>
      <top style="hair">
        <color theme="5"/>
      </top>
      <bottom/>
      <diagonal/>
    </border>
    <border>
      <left/>
      <right/>
      <top style="hair">
        <color theme="5"/>
      </top>
      <bottom/>
      <diagonal/>
    </border>
    <border>
      <left/>
      <right style="hair">
        <color theme="5"/>
      </right>
      <top style="hair">
        <color theme="5"/>
      </top>
      <bottom/>
      <diagonal/>
    </border>
    <border>
      <left style="hair">
        <color theme="5"/>
      </left>
      <right style="hair">
        <color theme="5"/>
      </right>
      <top style="hair">
        <color theme="5"/>
      </top>
      <bottom/>
      <diagonal/>
    </border>
    <border>
      <left style="hair">
        <color theme="5"/>
      </left>
      <right/>
      <top style="hair">
        <color theme="5"/>
      </top>
      <bottom style="hair">
        <color theme="5"/>
      </bottom>
      <diagonal/>
    </border>
    <border>
      <left/>
      <right/>
      <top style="hair">
        <color theme="5"/>
      </top>
      <bottom style="hair">
        <color theme="5"/>
      </bottom>
      <diagonal/>
    </border>
    <border>
      <left/>
      <right style="hair">
        <color theme="5"/>
      </right>
      <top style="hair">
        <color theme="5"/>
      </top>
      <bottom style="hair">
        <color theme="5"/>
      </bottom>
      <diagonal/>
    </border>
    <border>
      <left style="dotted">
        <color rgb="FFED7D31"/>
      </left>
      <right style="dotted">
        <color rgb="FFED7D31"/>
      </right>
      <top style="dotted">
        <color rgb="FFED7D31"/>
      </top>
      <bottom style="dotted">
        <color rgb="FFED7D31"/>
      </bottom>
      <diagonal/>
    </border>
    <border>
      <left/>
      <right style="dotted">
        <color rgb="FFED7D31"/>
      </right>
      <top style="dotted">
        <color rgb="FFED7D31"/>
      </top>
      <bottom style="dotted">
        <color rgb="FFED7D31"/>
      </bottom>
      <diagonal/>
    </border>
    <border>
      <left style="dotted">
        <color rgb="FFED7D31"/>
      </left>
      <right style="dotted">
        <color rgb="FFED7D31"/>
      </right>
      <top/>
      <bottom/>
      <diagonal/>
    </border>
    <border>
      <left/>
      <right style="dotted">
        <color rgb="FFED7D31"/>
      </right>
      <top/>
      <bottom style="dotted">
        <color rgb="FFED7D31"/>
      </bottom>
      <diagonal/>
    </border>
    <border>
      <left style="dotted">
        <color rgb="FFED7D31"/>
      </left>
      <right style="dotted">
        <color rgb="FFED7D31"/>
      </right>
      <top/>
      <bottom style="dotted">
        <color rgb="FFED7D31"/>
      </bottom>
      <diagonal/>
    </border>
    <border>
      <left style="dotted">
        <color rgb="FFED7D31"/>
      </left>
      <right style="dotted">
        <color rgb="FFED7D31"/>
      </right>
      <top style="dotted">
        <color rgb="FFED7D31"/>
      </top>
      <bottom/>
      <diagonal/>
    </border>
    <border>
      <left style="dotted">
        <color rgb="FFED7D31"/>
      </left>
      <right/>
      <top style="dotted">
        <color rgb="FFED7D31"/>
      </top>
      <bottom style="dotted">
        <color rgb="FFED7D31"/>
      </bottom>
      <diagonal/>
    </border>
    <border>
      <left/>
      <right/>
      <top/>
      <bottom style="dotted">
        <color rgb="FFED7D31"/>
      </bottom>
      <diagonal/>
    </border>
    <border>
      <left/>
      <right/>
      <top style="dotted">
        <color rgb="FFED7D31"/>
      </top>
      <bottom style="dotted">
        <color rgb="FFED7D31"/>
      </bottom>
      <diagonal/>
    </border>
    <border>
      <left style="hair">
        <color theme="5"/>
      </left>
      <right/>
      <top style="hair">
        <color theme="5"/>
      </top>
      <bottom style="dotted">
        <color theme="5"/>
      </bottom>
      <diagonal/>
    </border>
    <border>
      <left/>
      <right/>
      <top style="hair">
        <color theme="5"/>
      </top>
      <bottom style="dotted">
        <color theme="5"/>
      </bottom>
      <diagonal/>
    </border>
    <border>
      <left/>
      <right style="hair">
        <color theme="5"/>
      </right>
      <top style="hair">
        <color theme="5"/>
      </top>
      <bottom style="dotted">
        <color theme="5"/>
      </bottom>
      <diagonal/>
    </border>
    <border>
      <left style="dotted">
        <color theme="5"/>
      </left>
      <right/>
      <top style="dotted">
        <color theme="5"/>
      </top>
      <bottom style="dotted">
        <color theme="5"/>
      </bottom>
      <diagonal/>
    </border>
    <border>
      <left/>
      <right/>
      <top style="dotted">
        <color theme="5"/>
      </top>
      <bottom style="dotted">
        <color theme="5"/>
      </bottom>
      <diagonal/>
    </border>
    <border>
      <left/>
      <right style="dotted">
        <color theme="5"/>
      </right>
      <top style="dotted">
        <color theme="5"/>
      </top>
      <bottom style="dotted">
        <color theme="5"/>
      </bottom>
      <diagonal/>
    </border>
    <border>
      <left style="hair">
        <color theme="2" tint="-0.499984740745262"/>
      </left>
      <right style="hair">
        <color theme="2" tint="-0.499984740745262"/>
      </right>
      <top style="hair">
        <color theme="2" tint="-0.499984740745262"/>
      </top>
      <bottom style="hair">
        <color theme="2" tint="-0.499984740745262"/>
      </bottom>
      <diagonal/>
    </border>
    <border>
      <left style="dotted">
        <color theme="5"/>
      </left>
      <right style="dotted">
        <color theme="5"/>
      </right>
      <top style="dotted">
        <color theme="5"/>
      </top>
      <bottom/>
      <diagonal/>
    </border>
    <border>
      <left style="dotted">
        <color theme="5"/>
      </left>
      <right style="dotted">
        <color theme="5"/>
      </right>
      <top/>
      <bottom style="dotted">
        <color theme="5"/>
      </bottom>
      <diagonal/>
    </border>
    <border>
      <left/>
      <right/>
      <top style="hair">
        <color rgb="FFED7D31"/>
      </top>
      <bottom style="hair">
        <color rgb="FFED7D31"/>
      </bottom>
      <diagonal/>
    </border>
    <border>
      <left/>
      <right style="hair">
        <color rgb="FFED7D31"/>
      </right>
      <top style="hair">
        <color rgb="FFED7D31"/>
      </top>
      <bottom style="hair">
        <color rgb="FFED7D31"/>
      </bottom>
      <diagonal/>
    </border>
    <border>
      <left/>
      <right style="hair">
        <color rgb="FFED7D31"/>
      </right>
      <top/>
      <bottom style="hair">
        <color rgb="FFED7D31"/>
      </bottom>
      <diagonal/>
    </border>
    <border>
      <left/>
      <right/>
      <top/>
      <bottom style="hair">
        <color rgb="FFED7D31"/>
      </bottom>
      <diagonal/>
    </border>
  </borders>
  <cellStyleXfs count="10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66">
    <xf numFmtId="0" fontId="0" fillId="0" borderId="0" xfId="0"/>
    <xf numFmtId="0" fontId="4" fillId="0" borderId="0" xfId="0" applyFont="1" applyAlignment="1">
      <alignment horizontal="center" vertical="center" textRotation="255"/>
    </xf>
    <xf numFmtId="0" fontId="6"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center" textRotation="255"/>
    </xf>
    <xf numFmtId="0" fontId="0" fillId="0" borderId="0" xfId="0" applyAlignment="1">
      <alignment textRotation="255"/>
    </xf>
    <xf numFmtId="0" fontId="0" fillId="0" borderId="0" xfId="0" applyBorder="1"/>
    <xf numFmtId="0" fontId="0" fillId="0" borderId="0" xfId="0" applyAlignment="1">
      <alignment horizontal="center"/>
    </xf>
    <xf numFmtId="0" fontId="0" fillId="0" borderId="0" xfId="0" applyAlignment="1">
      <alignment horizontal="center"/>
    </xf>
    <xf numFmtId="0" fontId="4" fillId="0" borderId="0" xfId="0" applyFont="1" applyAlignment="1">
      <alignment horizontal="center" vertical="center"/>
    </xf>
    <xf numFmtId="0" fontId="0" fillId="0" borderId="0" xfId="0" applyAlignment="1"/>
    <xf numFmtId="0" fontId="4"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top" wrapText="1"/>
    </xf>
    <xf numFmtId="0" fontId="7" fillId="0" borderId="0" xfId="0" applyFont="1"/>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vertical="top" wrapText="1"/>
    </xf>
    <xf numFmtId="0" fontId="7" fillId="0" borderId="0" xfId="0" applyFont="1" applyFill="1"/>
    <xf numFmtId="0" fontId="7" fillId="0" borderId="0" xfId="0" applyFont="1" applyFill="1" applyBorder="1"/>
    <xf numFmtId="0" fontId="7" fillId="0" borderId="18" xfId="0" applyFont="1" applyFill="1" applyBorder="1" applyAlignment="1">
      <alignment horizontal="center" vertical="center"/>
    </xf>
    <xf numFmtId="164" fontId="7" fillId="0" borderId="8" xfId="0" applyNumberFormat="1" applyFont="1" applyFill="1" applyBorder="1" applyAlignment="1">
      <alignment horizontal="center" vertical="center"/>
    </xf>
    <xf numFmtId="0" fontId="7" fillId="0" borderId="13" xfId="0" applyFont="1" applyFill="1" applyBorder="1" applyAlignment="1">
      <alignment horizontal="center" vertical="center"/>
    </xf>
    <xf numFmtId="164" fontId="7" fillId="0" borderId="0" xfId="0" applyNumberFormat="1" applyFont="1" applyFill="1" applyAlignment="1">
      <alignment horizontal="center" vertical="center"/>
    </xf>
    <xf numFmtId="0" fontId="7" fillId="0" borderId="0" xfId="0" applyFont="1" applyAlignment="1">
      <alignment vertical="center"/>
    </xf>
    <xf numFmtId="0" fontId="7" fillId="8" borderId="8" xfId="0" applyFont="1" applyFill="1" applyBorder="1" applyAlignment="1">
      <alignment horizontal="center" vertical="center"/>
    </xf>
    <xf numFmtId="0" fontId="7" fillId="8" borderId="8" xfId="0" applyFont="1" applyFill="1" applyBorder="1" applyAlignment="1">
      <alignment horizontal="center" vertical="center" wrapText="1"/>
    </xf>
    <xf numFmtId="0" fontId="7" fillId="8" borderId="8" xfId="0" applyFont="1" applyFill="1" applyBorder="1" applyAlignment="1">
      <alignment vertical="center"/>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0" xfId="0" applyFont="1" applyFill="1" applyAlignment="1">
      <alignment vertical="center"/>
    </xf>
    <xf numFmtId="0" fontId="7" fillId="0" borderId="0" xfId="0" applyFont="1" applyBorder="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8" borderId="15" xfId="0" applyFont="1" applyFill="1" applyBorder="1" applyAlignment="1">
      <alignment horizontal="center" vertical="center"/>
    </xf>
    <xf numFmtId="0" fontId="7" fillId="8" borderId="12"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8" borderId="15" xfId="0" applyFont="1" applyFill="1" applyBorder="1" applyAlignment="1">
      <alignment horizontal="center" vertical="center" wrapText="1"/>
    </xf>
    <xf numFmtId="0" fontId="7" fillId="0" borderId="10" xfId="0" applyFont="1" applyBorder="1" applyAlignment="1">
      <alignment horizontal="center" vertical="center"/>
    </xf>
    <xf numFmtId="164" fontId="7" fillId="0" borderId="0" xfId="0" applyNumberFormat="1" applyFont="1" applyFill="1" applyBorder="1" applyAlignment="1">
      <alignment horizontal="center" vertical="center"/>
    </xf>
    <xf numFmtId="0" fontId="7" fillId="0" borderId="11" xfId="0" applyFont="1" applyBorder="1" applyAlignment="1">
      <alignment horizontal="center" vertical="center"/>
    </xf>
    <xf numFmtId="164" fontId="7" fillId="0" borderId="6"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164" fontId="7" fillId="0" borderId="5" xfId="0"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164" fontId="7" fillId="0" borderId="0" xfId="0" applyNumberFormat="1" applyFont="1" applyAlignment="1">
      <alignment horizontal="center" vertical="center"/>
    </xf>
    <xf numFmtId="164" fontId="7" fillId="0" borderId="0" xfId="0" applyNumberFormat="1" applyFont="1" applyAlignment="1">
      <alignment vertical="center"/>
    </xf>
    <xf numFmtId="0" fontId="8" fillId="0" borderId="0" xfId="0" applyFont="1"/>
    <xf numFmtId="0" fontId="10" fillId="0" borderId="8" xfId="0" applyFont="1" applyFill="1" applyBorder="1" applyAlignment="1">
      <alignment horizontal="center" vertical="center"/>
    </xf>
    <xf numFmtId="0" fontId="7" fillId="0" borderId="8" xfId="0" applyFont="1" applyBorder="1" applyAlignment="1">
      <alignment horizontal="center" vertical="center"/>
    </xf>
    <xf numFmtId="0" fontId="7" fillId="0" borderId="8"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0" xfId="0" applyFont="1" applyFill="1" applyAlignment="1">
      <alignment vertical="center"/>
    </xf>
    <xf numFmtId="0" fontId="10" fillId="9" borderId="8" xfId="0" applyFont="1" applyFill="1" applyBorder="1" applyAlignment="1">
      <alignment horizontal="center" vertical="center" wrapText="1"/>
    </xf>
    <xf numFmtId="164" fontId="10" fillId="0" borderId="8" xfId="0" applyNumberFormat="1" applyFont="1" applyFill="1" applyBorder="1" applyAlignment="1">
      <alignment horizontal="center" vertical="center"/>
    </xf>
    <xf numFmtId="0" fontId="11" fillId="0" borderId="0" xfId="0" applyFont="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11" fillId="0" borderId="0" xfId="0" applyFont="1" applyFill="1" applyAlignment="1">
      <alignment horizontal="center" vertical="center"/>
    </xf>
    <xf numFmtId="0" fontId="9" fillId="0" borderId="0" xfId="0" applyFont="1" applyFill="1" applyAlignment="1">
      <alignment vertical="center"/>
    </xf>
    <xf numFmtId="0" fontId="7" fillId="8" borderId="16"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14" xfId="0" applyFont="1" applyFill="1" applyBorder="1" applyAlignment="1">
      <alignment horizontal="center" vertical="center"/>
    </xf>
    <xf numFmtId="0" fontId="10" fillId="0" borderId="16" xfId="0" applyFont="1" applyFill="1" applyBorder="1" applyAlignment="1">
      <alignment horizontal="center" vertical="center"/>
    </xf>
    <xf numFmtId="164" fontId="10" fillId="0" borderId="3" xfId="0" applyNumberFormat="1" applyFont="1" applyFill="1" applyBorder="1" applyAlignment="1">
      <alignment horizontal="center" vertical="center"/>
    </xf>
    <xf numFmtId="164" fontId="10" fillId="0" borderId="4" xfId="0" applyNumberFormat="1" applyFont="1" applyFill="1" applyBorder="1" applyAlignment="1">
      <alignment horizontal="center" vertical="center"/>
    </xf>
    <xf numFmtId="164" fontId="10" fillId="0" borderId="5" xfId="0" applyNumberFormat="1" applyFont="1" applyFill="1" applyBorder="1" applyAlignment="1">
      <alignment horizontal="center" vertical="center"/>
    </xf>
    <xf numFmtId="164" fontId="10" fillId="0" borderId="7" xfId="0" applyNumberFormat="1" applyFont="1" applyFill="1" applyBorder="1" applyAlignment="1">
      <alignment horizontal="center" vertical="center"/>
    </xf>
    <xf numFmtId="0" fontId="10" fillId="9" borderId="0" xfId="0" applyFont="1" applyFill="1" applyAlignment="1">
      <alignment horizontal="center" vertical="center" wrapText="1"/>
    </xf>
    <xf numFmtId="0" fontId="11" fillId="0" borderId="0" xfId="0" applyFont="1"/>
    <xf numFmtId="164"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9" fillId="0" borderId="0" xfId="0" applyFont="1"/>
    <xf numFmtId="0" fontId="9" fillId="0" borderId="0" xfId="0" applyFont="1" applyAlignment="1">
      <alignment vertical="center"/>
    </xf>
    <xf numFmtId="0" fontId="9" fillId="0" borderId="0" xfId="0" applyFont="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8" borderId="16" xfId="0" applyFont="1" applyFill="1" applyBorder="1" applyAlignment="1">
      <alignment vertical="center"/>
    </xf>
    <xf numFmtId="0" fontId="7" fillId="8" borderId="17" xfId="0" applyFont="1" applyFill="1" applyBorder="1" applyAlignment="1">
      <alignment vertical="center"/>
    </xf>
    <xf numFmtId="0" fontId="7" fillId="0" borderId="0" xfId="0" applyFont="1" applyFill="1" applyBorder="1" applyAlignment="1">
      <alignment vertical="center"/>
    </xf>
    <xf numFmtId="0" fontId="12" fillId="0" borderId="0" xfId="0" applyFont="1"/>
    <xf numFmtId="0" fontId="7" fillId="0" borderId="0" xfId="0" applyFont="1" applyAlignment="1">
      <alignment horizontal="center" vertical="top" wrapText="1"/>
    </xf>
    <xf numFmtId="0" fontId="7" fillId="0" borderId="0" xfId="0" applyFont="1" applyAlignment="1">
      <alignment horizontal="center"/>
    </xf>
    <xf numFmtId="0" fontId="7" fillId="3" borderId="0" xfId="0" applyFont="1" applyFill="1" applyBorder="1" applyAlignment="1">
      <alignment horizontal="center" vertical="center"/>
    </xf>
    <xf numFmtId="0" fontId="7" fillId="3" borderId="0" xfId="0" applyFont="1" applyFill="1" applyAlignment="1">
      <alignment horizontal="center" vertical="center"/>
    </xf>
    <xf numFmtId="0" fontId="7" fillId="5" borderId="0" xfId="0" applyFont="1" applyFill="1" applyBorder="1" applyAlignment="1">
      <alignment horizontal="center" vertical="center"/>
    </xf>
    <xf numFmtId="0" fontId="7" fillId="5" borderId="0" xfId="0" applyFont="1" applyFill="1" applyAlignment="1">
      <alignment horizontal="center" vertical="center"/>
    </xf>
    <xf numFmtId="0" fontId="7" fillId="6" borderId="0" xfId="0" applyFont="1" applyFill="1" applyBorder="1" applyAlignment="1">
      <alignment horizontal="center" vertical="center"/>
    </xf>
    <xf numFmtId="0" fontId="7" fillId="6" borderId="0" xfId="0" applyFont="1" applyFill="1" applyAlignment="1">
      <alignment horizontal="center" vertical="center"/>
    </xf>
    <xf numFmtId="0" fontId="7" fillId="0" borderId="0" xfId="0" applyFont="1" applyFill="1" applyAlignment="1">
      <alignment horizontal="center" vertical="top" wrapText="1"/>
    </xf>
    <xf numFmtId="0" fontId="7" fillId="0" borderId="0" xfId="0" applyFont="1" applyFill="1" applyAlignment="1">
      <alignment horizontal="center"/>
    </xf>
    <xf numFmtId="0" fontId="7" fillId="0" borderId="0" xfId="0" applyFont="1" applyAlignment="1">
      <alignment horizontal="center" vertical="top"/>
    </xf>
    <xf numFmtId="0" fontId="10" fillId="10" borderId="0" xfId="0" applyFont="1" applyFill="1" applyAlignment="1">
      <alignment horizontal="center" vertical="center"/>
    </xf>
    <xf numFmtId="164" fontId="10" fillId="10" borderId="0" xfId="0" applyNumberFormat="1" applyFont="1" applyFill="1" applyAlignment="1">
      <alignment horizontal="center" vertical="center"/>
    </xf>
    <xf numFmtId="0" fontId="10" fillId="11" borderId="0" xfId="0" applyFont="1" applyFill="1" applyAlignment="1">
      <alignment horizontal="center" vertical="center"/>
    </xf>
    <xf numFmtId="164" fontId="10" fillId="11" borderId="0" xfId="0" applyNumberFormat="1" applyFont="1" applyFill="1" applyAlignment="1">
      <alignment horizontal="center" vertical="center"/>
    </xf>
    <xf numFmtId="0" fontId="10" fillId="12" borderId="0" xfId="0" applyFont="1" applyFill="1" applyAlignment="1">
      <alignment horizontal="center" vertical="center"/>
    </xf>
    <xf numFmtId="164" fontId="10" fillId="12" borderId="0" xfId="0" applyNumberFormat="1" applyFont="1" applyFill="1" applyAlignment="1">
      <alignment horizontal="center" vertical="center"/>
    </xf>
    <xf numFmtId="0" fontId="10" fillId="9" borderId="0" xfId="0" applyFont="1" applyFill="1" applyAlignment="1">
      <alignment horizontal="center" vertical="center"/>
    </xf>
    <xf numFmtId="1" fontId="7" fillId="0" borderId="0" xfId="0" applyNumberFormat="1" applyFont="1" applyFill="1" applyBorder="1" applyAlignment="1">
      <alignment horizontal="center" vertical="center"/>
    </xf>
    <xf numFmtId="0" fontId="10" fillId="0" borderId="0" xfId="0" applyFont="1" applyAlignment="1">
      <alignment horizontal="center" vertical="center"/>
    </xf>
    <xf numFmtId="164" fontId="10" fillId="0" borderId="0" xfId="0" applyNumberFormat="1" applyFont="1" applyAlignment="1">
      <alignment horizontal="center" vertical="center"/>
    </xf>
    <xf numFmtId="0" fontId="7" fillId="0" borderId="11" xfId="0" applyFont="1" applyFill="1" applyBorder="1" applyAlignment="1">
      <alignment vertical="center" wrapText="1"/>
    </xf>
    <xf numFmtId="0" fontId="7" fillId="8"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vertical="center"/>
    </xf>
    <xf numFmtId="0" fontId="10" fillId="9" borderId="8" xfId="0" applyFont="1" applyFill="1" applyBorder="1" applyAlignment="1">
      <alignment horizontal="center" vertical="center"/>
    </xf>
    <xf numFmtId="0" fontId="10" fillId="9" borderId="8" xfId="0" applyFont="1" applyFill="1" applyBorder="1" applyAlignment="1">
      <alignment vertical="center"/>
    </xf>
    <xf numFmtId="0" fontId="12" fillId="0" borderId="0" xfId="0" applyFont="1" applyFill="1"/>
    <xf numFmtId="0" fontId="7" fillId="0" borderId="10" xfId="0" applyFont="1" applyFill="1" applyBorder="1" applyAlignment="1">
      <alignment vertical="center" wrapText="1"/>
    </xf>
    <xf numFmtId="0" fontId="12" fillId="0" borderId="0" xfId="0" applyFont="1" applyAlignment="1">
      <alignment horizontal="center"/>
    </xf>
    <xf numFmtId="0" fontId="7" fillId="0" borderId="0" xfId="0" applyFont="1" applyFill="1" applyBorder="1" applyAlignment="1">
      <alignment horizontal="center" vertical="center"/>
    </xf>
    <xf numFmtId="0" fontId="7" fillId="8" borderId="8" xfId="0" applyFont="1" applyFill="1" applyBorder="1" applyAlignment="1">
      <alignment horizontal="center" vertical="center" textRotation="255" wrapText="1"/>
    </xf>
    <xf numFmtId="1" fontId="7" fillId="0" borderId="8" xfId="0" applyNumberFormat="1" applyFont="1" applyFill="1" applyBorder="1" applyAlignment="1">
      <alignment horizontal="center" vertical="center"/>
    </xf>
    <xf numFmtId="164" fontId="12" fillId="0" borderId="0" xfId="0" applyNumberFormat="1" applyFont="1" applyFill="1"/>
    <xf numFmtId="0" fontId="7" fillId="8" borderId="9" xfId="0" applyFont="1" applyFill="1" applyBorder="1" applyAlignment="1">
      <alignment horizontal="center" vertical="center"/>
    </xf>
    <xf numFmtId="0" fontId="7" fillId="8"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9" xfId="0" applyFont="1" applyFill="1" applyBorder="1" applyAlignment="1">
      <alignment horizontal="center" vertical="center" wrapText="1"/>
    </xf>
    <xf numFmtId="164" fontId="7" fillId="0" borderId="9" xfId="0" applyNumberFormat="1" applyFont="1" applyFill="1" applyBorder="1" applyAlignment="1">
      <alignment horizontal="center" vertical="center"/>
    </xf>
    <xf numFmtId="0" fontId="13" fillId="8" borderId="8" xfId="0" applyFont="1" applyFill="1" applyBorder="1" applyAlignment="1">
      <alignment horizontal="center" vertical="center"/>
    </xf>
    <xf numFmtId="0" fontId="13" fillId="8"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3" fillId="0" borderId="23" xfId="0" applyFont="1" applyBorder="1" applyAlignment="1">
      <alignment horizontal="center" vertical="center"/>
    </xf>
    <xf numFmtId="0" fontId="13" fillId="0" borderId="22" xfId="0" applyFont="1" applyBorder="1" applyAlignment="1">
      <alignment horizontal="center" vertical="center"/>
    </xf>
    <xf numFmtId="10" fontId="13" fillId="0" borderId="22" xfId="0" applyNumberFormat="1" applyFont="1" applyBorder="1" applyAlignment="1">
      <alignment horizontal="center" vertical="center" wrapText="1"/>
    </xf>
    <xf numFmtId="9" fontId="13" fillId="0" borderId="22" xfId="0" applyNumberFormat="1" applyFont="1" applyBorder="1" applyAlignment="1">
      <alignment horizontal="center" vertical="center" wrapText="1"/>
    </xf>
    <xf numFmtId="164" fontId="7" fillId="0" borderId="8" xfId="0" applyNumberFormat="1" applyFont="1" applyBorder="1" applyAlignment="1">
      <alignment horizontal="center" vertical="center"/>
    </xf>
    <xf numFmtId="0" fontId="7" fillId="8" borderId="16" xfId="0" applyFont="1" applyFill="1" applyBorder="1" applyAlignment="1">
      <alignment vertical="center" wrapText="1"/>
    </xf>
    <xf numFmtId="0" fontId="7" fillId="8" borderId="17" xfId="0" applyFont="1" applyFill="1" applyBorder="1" applyAlignment="1">
      <alignment vertical="center" wrapText="1"/>
    </xf>
    <xf numFmtId="0" fontId="7" fillId="8" borderId="18" xfId="0" applyFont="1" applyFill="1" applyBorder="1" applyAlignment="1">
      <alignment vertical="center" wrapText="1"/>
    </xf>
    <xf numFmtId="0" fontId="9" fillId="0" borderId="8" xfId="0" applyFont="1" applyBorder="1" applyAlignment="1">
      <alignment horizontal="center" vertical="center" wrapText="1"/>
    </xf>
    <xf numFmtId="0" fontId="13" fillId="8" borderId="19" xfId="0" applyFont="1" applyFill="1" applyBorder="1" applyAlignment="1">
      <alignment horizontal="center" vertical="center"/>
    </xf>
    <xf numFmtId="0" fontId="13" fillId="0" borderId="19" xfId="0" applyFont="1" applyBorder="1" applyAlignment="1">
      <alignment horizontal="center" vertical="center"/>
    </xf>
    <xf numFmtId="0" fontId="13" fillId="0" borderId="19" xfId="0" applyNumberFormat="1" applyFont="1" applyBorder="1" applyAlignment="1">
      <alignment horizontal="center" vertical="center" wrapText="1"/>
    </xf>
    <xf numFmtId="0" fontId="13" fillId="8" borderId="1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2" fillId="0" borderId="19" xfId="0" applyFont="1" applyBorder="1" applyAlignment="1">
      <alignment horizontal="center"/>
    </xf>
    <xf numFmtId="0" fontId="12" fillId="0" borderId="0" xfId="0" applyFont="1" applyBorder="1"/>
    <xf numFmtId="0" fontId="12" fillId="0" borderId="0" xfId="0" applyFont="1" applyFill="1" applyBorder="1"/>
    <xf numFmtId="0" fontId="12" fillId="0" borderId="0" xfId="0" applyFont="1" applyFill="1" applyBorder="1" applyAlignment="1">
      <alignment horizontal="center"/>
    </xf>
    <xf numFmtId="0" fontId="13"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top" wrapText="1"/>
    </xf>
    <xf numFmtId="0" fontId="7" fillId="0" borderId="10" xfId="0" applyFont="1" applyBorder="1" applyAlignment="1">
      <alignment horizontal="center" vertical="top" wrapText="1"/>
    </xf>
    <xf numFmtId="0" fontId="7" fillId="0" borderId="4" xfId="0" applyFont="1" applyBorder="1" applyAlignment="1">
      <alignment horizontal="center" vertical="center" wrapText="1"/>
    </xf>
    <xf numFmtId="0" fontId="7" fillId="0" borderId="0" xfId="0" applyFont="1" applyAlignment="1">
      <alignment horizontal="center" wrapText="1"/>
    </xf>
    <xf numFmtId="0" fontId="7" fillId="0" borderId="10" xfId="0" applyFont="1" applyBorder="1" applyAlignment="1">
      <alignment horizontal="center" vertical="center" wrapText="1"/>
    </xf>
    <xf numFmtId="0" fontId="7" fillId="0" borderId="4" xfId="0" applyFont="1" applyBorder="1" applyAlignment="1">
      <alignment horizont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0" xfId="0" applyFont="1" applyFill="1" applyAlignment="1">
      <alignment horizontal="center" vertical="center"/>
    </xf>
    <xf numFmtId="0" fontId="7" fillId="0" borderId="10" xfId="0" applyFont="1" applyFill="1" applyBorder="1" applyAlignment="1">
      <alignment horizontal="center" vertical="top" wrapText="1"/>
    </xf>
    <xf numFmtId="0" fontId="7" fillId="0" borderId="0" xfId="0" applyFont="1" applyBorder="1" applyAlignment="1">
      <alignment horizontal="center" vertical="top" wrapText="1"/>
    </xf>
    <xf numFmtId="0" fontId="7" fillId="0" borderId="0" xfId="0" applyFont="1" applyFill="1" applyBorder="1" applyAlignment="1">
      <alignment horizont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xf>
    <xf numFmtId="0" fontId="7" fillId="4" borderId="7" xfId="0" applyFont="1" applyFill="1" applyBorder="1" applyAlignment="1">
      <alignment horizontal="center" vertical="center" wrapText="1"/>
    </xf>
    <xf numFmtId="0" fontId="9" fillId="0" borderId="0" xfId="0" applyFont="1" applyFill="1" applyBorder="1"/>
    <xf numFmtId="0" fontId="9" fillId="0" borderId="0" xfId="0" applyFont="1" applyBorder="1" applyAlignment="1">
      <alignment horizontal="center"/>
    </xf>
    <xf numFmtId="0" fontId="9" fillId="0" borderId="0" xfId="0" applyFont="1" applyAlignment="1">
      <alignment horizontal="center"/>
    </xf>
    <xf numFmtId="0" fontId="20" fillId="0" borderId="0" xfId="0" applyFont="1" applyAlignment="1">
      <alignment vertical="center"/>
    </xf>
    <xf numFmtId="0" fontId="7" fillId="0" borderId="10" xfId="0" applyFont="1" applyFill="1" applyBorder="1" applyAlignment="1">
      <alignment horizontal="center" vertical="center"/>
    </xf>
    <xf numFmtId="0" fontId="15" fillId="0" borderId="0" xfId="0" applyFont="1" applyAlignment="1">
      <alignment vertical="center"/>
    </xf>
    <xf numFmtId="0" fontId="7" fillId="0" borderId="3" xfId="0" applyFont="1" applyBorder="1" applyAlignment="1">
      <alignment horizontal="center" vertical="center" wrapText="1"/>
    </xf>
    <xf numFmtId="0" fontId="7" fillId="0" borderId="10" xfId="0" applyFont="1" applyBorder="1" applyAlignment="1">
      <alignment vertical="top" wrapText="1"/>
    </xf>
    <xf numFmtId="0" fontId="7" fillId="0" borderId="10" xfId="0" applyFont="1" applyBorder="1" applyAlignment="1">
      <alignment vertical="center" wrapText="1"/>
    </xf>
    <xf numFmtId="0" fontId="22" fillId="2" borderId="4" xfId="0" applyFont="1" applyFill="1" applyBorder="1" applyAlignment="1">
      <alignment horizontal="center" vertical="center"/>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0" xfId="0" applyFont="1" applyFill="1" applyBorder="1" applyAlignment="1">
      <alignment vertical="top" wrapText="1"/>
    </xf>
    <xf numFmtId="0" fontId="22" fillId="2" borderId="0" xfId="0" applyFont="1" applyFill="1"/>
    <xf numFmtId="0" fontId="7" fillId="14" borderId="10" xfId="0" applyFont="1" applyFill="1" applyBorder="1" applyAlignment="1">
      <alignment vertical="top" wrapText="1"/>
    </xf>
    <xf numFmtId="0" fontId="7" fillId="0" borderId="3" xfId="0" applyFont="1" applyBorder="1" applyAlignment="1">
      <alignment horizontal="center"/>
    </xf>
    <xf numFmtId="0" fontId="7" fillId="0" borderId="0" xfId="0" applyFont="1" applyBorder="1" applyAlignment="1">
      <alignment horizont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0" xfId="0" applyFont="1" applyFill="1"/>
    <xf numFmtId="0" fontId="7" fillId="0" borderId="10" xfId="0" applyFont="1" applyBorder="1" applyAlignment="1">
      <alignment horizontal="left" vertical="center" wrapText="1"/>
    </xf>
    <xf numFmtId="0" fontId="10" fillId="0" borderId="0" xfId="0" applyFont="1" applyAlignment="1">
      <alignment horizontal="center" vertical="center" wrapText="1"/>
    </xf>
    <xf numFmtId="0" fontId="7" fillId="2" borderId="3" xfId="0" applyFont="1" applyFill="1" applyBorder="1" applyAlignment="1">
      <alignment horizontal="center" vertical="center" wrapText="1"/>
    </xf>
    <xf numFmtId="0" fontId="7" fillId="4" borderId="11" xfId="0" applyFont="1" applyFill="1" applyBorder="1" applyAlignment="1">
      <alignment vertical="top" wrapText="1"/>
    </xf>
    <xf numFmtId="0" fontId="7" fillId="0" borderId="10" xfId="0" applyFont="1" applyBorder="1" applyAlignment="1">
      <alignment horizontal="left" vertical="top" wrapText="1"/>
    </xf>
    <xf numFmtId="0" fontId="7" fillId="7" borderId="34" xfId="0" applyFont="1" applyFill="1" applyBorder="1" applyAlignment="1">
      <alignment horizontal="center" vertical="center" wrapText="1"/>
    </xf>
    <xf numFmtId="49" fontId="7" fillId="7" borderId="34" xfId="0" applyNumberFormat="1" applyFont="1" applyFill="1" applyBorder="1" applyAlignment="1">
      <alignment horizontal="center" vertical="center"/>
    </xf>
    <xf numFmtId="0" fontId="7" fillId="7" borderId="34" xfId="0" applyFont="1" applyFill="1" applyBorder="1" applyAlignment="1">
      <alignment horizontal="center" vertical="center"/>
    </xf>
    <xf numFmtId="0" fontId="7" fillId="0" borderId="10" xfId="0" applyFont="1" applyFill="1" applyBorder="1" applyAlignment="1">
      <alignment vertical="top"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1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6" fillId="0" borderId="1" xfId="0" applyFont="1" applyBorder="1" applyAlignment="1">
      <alignment horizontal="center" vertical="center" wrapText="1"/>
    </xf>
    <xf numFmtId="20" fontId="7" fillId="0" borderId="0"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top" wrapText="1"/>
    </xf>
    <xf numFmtId="0" fontId="7" fillId="7" borderId="34" xfId="0" applyFont="1" applyFill="1" applyBorder="1" applyAlignment="1">
      <alignment horizontal="center" vertical="top" wrapText="1"/>
    </xf>
    <xf numFmtId="0" fontId="7" fillId="0" borderId="0" xfId="0" applyFont="1" applyFill="1" applyBorder="1" applyAlignment="1">
      <alignment horizontal="center" vertical="center"/>
    </xf>
    <xf numFmtId="0" fontId="7" fillId="0" borderId="31" xfId="0" applyFont="1" applyFill="1" applyBorder="1" applyAlignment="1">
      <alignment horizontal="center" vertical="center"/>
    </xf>
    <xf numFmtId="0" fontId="7" fillId="8" borderId="8" xfId="0" applyFont="1" applyFill="1" applyBorder="1" applyAlignment="1">
      <alignment horizontal="center" vertical="center" wrapText="1"/>
    </xf>
    <xf numFmtId="0" fontId="7" fillId="8" borderId="8"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Fill="1" applyBorder="1" applyAlignment="1">
      <alignment horizontal="center" vertical="center"/>
    </xf>
    <xf numFmtId="0" fontId="7" fillId="8" borderId="15" xfId="0" applyFont="1" applyFill="1" applyBorder="1" applyAlignment="1">
      <alignment horizontal="center" vertical="center"/>
    </xf>
    <xf numFmtId="0" fontId="7" fillId="8" borderId="13"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8" xfId="0" applyFont="1" applyFill="1" applyBorder="1" applyAlignment="1">
      <alignment horizontal="center" vertical="center"/>
    </xf>
    <xf numFmtId="0" fontId="7" fillId="8" borderId="14" xfId="0" applyFont="1" applyFill="1" applyBorder="1" applyAlignment="1">
      <alignment horizontal="center" vertical="center" wrapText="1"/>
    </xf>
    <xf numFmtId="0" fontId="7" fillId="0" borderId="0" xfId="0" applyFont="1" applyFill="1" applyBorder="1" applyAlignment="1">
      <alignment horizontal="center" vertical="center"/>
    </xf>
    <xf numFmtId="0" fontId="10" fillId="15" borderId="22" xfId="0" applyFont="1" applyFill="1" applyBorder="1" applyAlignment="1">
      <alignment horizontal="center" vertical="center" wrapText="1"/>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wrapText="1"/>
    </xf>
    <xf numFmtId="164" fontId="10" fillId="0" borderId="22" xfId="0" applyNumberFormat="1" applyFont="1" applyBorder="1" applyAlignment="1">
      <alignment horizontal="center" vertical="center" wrapText="1"/>
    </xf>
    <xf numFmtId="1" fontId="10" fillId="0" borderId="22" xfId="0" applyNumberFormat="1" applyFont="1" applyBorder="1" applyAlignment="1">
      <alignment horizontal="center" vertical="center" wrapText="1"/>
    </xf>
    <xf numFmtId="1" fontId="7" fillId="0" borderId="8" xfId="0" applyNumberFormat="1" applyFont="1" applyBorder="1" applyAlignment="1">
      <alignment horizontal="center" vertical="center"/>
    </xf>
    <xf numFmtId="1" fontId="10" fillId="0" borderId="8" xfId="0" applyNumberFormat="1" applyFont="1" applyFill="1" applyBorder="1" applyAlignment="1">
      <alignment horizontal="center" vertical="center"/>
    </xf>
    <xf numFmtId="0" fontId="7" fillId="0" borderId="4"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0" fillId="15" borderId="25" xfId="0" applyFont="1" applyFill="1" applyBorder="1" applyAlignment="1">
      <alignment horizontal="center" vertical="center" wrapText="1"/>
    </xf>
    <xf numFmtId="0" fontId="7" fillId="0" borderId="4" xfId="0" applyFont="1" applyBorder="1" applyAlignment="1">
      <alignment horizontal="center" wrapText="1"/>
    </xf>
    <xf numFmtId="0" fontId="7" fillId="7" borderId="34" xfId="0" applyFont="1" applyFill="1" applyBorder="1" applyAlignment="1">
      <alignment horizontal="center" vertical="center"/>
    </xf>
    <xf numFmtId="0" fontId="7" fillId="7" borderId="3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7" fillId="8" borderId="8"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7"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16" xfId="0" applyFont="1" applyFill="1" applyBorder="1" applyAlignment="1">
      <alignment horizontal="center" vertical="center"/>
    </xf>
    <xf numFmtId="0" fontId="7" fillId="8"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4" borderId="0" xfId="0" applyFont="1" applyFill="1" applyBorder="1" applyAlignment="1">
      <alignment horizontal="center" vertical="center"/>
    </xf>
    <xf numFmtId="0" fontId="10" fillId="9" borderId="8" xfId="0" applyFont="1" applyFill="1" applyBorder="1" applyAlignment="1">
      <alignment horizontal="center" vertical="center"/>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5" xfId="0" applyFont="1" applyFill="1" applyBorder="1" applyAlignment="1">
      <alignment horizontal="center" vertical="center"/>
    </xf>
    <xf numFmtId="0" fontId="7" fillId="8" borderId="7" xfId="0" applyFont="1" applyFill="1" applyBorder="1" applyAlignment="1">
      <alignment horizontal="center" vertical="center"/>
    </xf>
    <xf numFmtId="0" fontId="9" fillId="8"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2" borderId="0" xfId="0" applyFont="1" applyFill="1" applyAlignment="1">
      <alignment horizontal="center" vertical="center"/>
    </xf>
    <xf numFmtId="0" fontId="15" fillId="0" borderId="0" xfId="0" applyFont="1" applyAlignment="1">
      <alignment horizontal="center" vertical="center"/>
    </xf>
    <xf numFmtId="0" fontId="10" fillId="9" borderId="0" xfId="0" applyFont="1" applyFill="1" applyAlignment="1">
      <alignment horizontal="center" vertical="center"/>
    </xf>
    <xf numFmtId="0" fontId="7" fillId="0" borderId="0" xfId="0" applyFont="1" applyFill="1" applyBorder="1" applyAlignment="1">
      <alignment horizontal="center" vertical="center" wrapText="1"/>
    </xf>
    <xf numFmtId="0" fontId="10" fillId="13" borderId="8" xfId="0" applyFont="1" applyFill="1" applyBorder="1" applyAlignment="1">
      <alignment horizontal="center" vertical="center"/>
    </xf>
    <xf numFmtId="0" fontId="7" fillId="8" borderId="14"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10" fillId="9" borderId="16"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7" fillId="8" borderId="13"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14" fillId="8" borderId="24" xfId="0" applyFont="1" applyFill="1" applyBorder="1" applyAlignment="1">
      <alignment horizontal="center" vertical="center"/>
    </xf>
    <xf numFmtId="0" fontId="14" fillId="8" borderId="23" xfId="0" applyFont="1" applyFill="1" applyBorder="1" applyAlignment="1">
      <alignment horizontal="center" vertical="center"/>
    </xf>
    <xf numFmtId="0" fontId="14" fillId="8" borderId="21" xfId="0" applyFont="1" applyFill="1" applyBorder="1" applyAlignment="1">
      <alignment horizontal="center" vertical="center"/>
    </xf>
    <xf numFmtId="0" fontId="13" fillId="0" borderId="8" xfId="0" applyFont="1" applyBorder="1" applyAlignment="1">
      <alignment horizontal="center" vertical="center"/>
    </xf>
    <xf numFmtId="0" fontId="13" fillId="8" borderId="16" xfId="0" applyFont="1" applyFill="1" applyBorder="1" applyAlignment="1">
      <alignment horizontal="center" vertical="center"/>
    </xf>
    <xf numFmtId="0" fontId="13" fillId="8" borderId="17" xfId="0" applyFont="1" applyFill="1" applyBorder="1" applyAlignment="1">
      <alignment horizontal="center" vertical="center"/>
    </xf>
    <xf numFmtId="0" fontId="7" fillId="8" borderId="35" xfId="0" applyFont="1" applyFill="1" applyBorder="1" applyAlignment="1">
      <alignment horizontal="center" vertical="center" wrapText="1"/>
    </xf>
    <xf numFmtId="0" fontId="7" fillId="8" borderId="36" xfId="0" applyFont="1" applyFill="1" applyBorder="1" applyAlignment="1">
      <alignment horizontal="center" vertical="center" wrapText="1"/>
    </xf>
    <xf numFmtId="0" fontId="7" fillId="8" borderId="31" xfId="0" applyFont="1" applyFill="1" applyBorder="1" applyAlignment="1">
      <alignment horizontal="center" vertical="center"/>
    </xf>
    <xf numFmtId="0" fontId="7" fillId="8" borderId="32" xfId="0" applyFont="1" applyFill="1" applyBorder="1" applyAlignment="1">
      <alignment horizontal="center" vertical="center"/>
    </xf>
    <xf numFmtId="0" fontId="7" fillId="8" borderId="33" xfId="0" applyFont="1" applyFill="1" applyBorder="1" applyAlignment="1">
      <alignment horizontal="center" vertical="center"/>
    </xf>
    <xf numFmtId="0" fontId="13" fillId="8" borderId="18"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8" xfId="0" applyFont="1" applyFill="1" applyBorder="1" applyAlignment="1">
      <alignment horizontal="center" vertical="center" wrapText="1"/>
    </xf>
    <xf numFmtId="0" fontId="7" fillId="8" borderId="15" xfId="0" applyFont="1" applyFill="1" applyBorder="1" applyAlignment="1">
      <alignment horizontal="center" vertical="center"/>
    </xf>
    <xf numFmtId="0" fontId="7" fillId="8" borderId="10"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28"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30" xfId="0" applyFont="1" applyFill="1" applyBorder="1" applyAlignment="1">
      <alignment horizontal="center" vertical="center"/>
    </xf>
    <xf numFmtId="0" fontId="13" fillId="8" borderId="19" xfId="0" applyFont="1" applyFill="1" applyBorder="1" applyAlignment="1">
      <alignment horizontal="center" vertical="center"/>
    </xf>
    <xf numFmtId="0" fontId="7" fillId="8" borderId="6"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0" fillId="15" borderId="25" xfId="0" applyFont="1" applyFill="1" applyBorder="1" applyAlignment="1">
      <alignment horizontal="center" vertical="center" wrapText="1"/>
    </xf>
    <xf numFmtId="0" fontId="10" fillId="15" borderId="20" xfId="0"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vertical="center"/>
    </xf>
    <xf numFmtId="0" fontId="7" fillId="0" borderId="0" xfId="0" applyFont="1" applyFill="1" applyBorder="1" applyAlignment="1">
      <alignment horizontal="center" vertical="top" wrapText="1"/>
    </xf>
    <xf numFmtId="0" fontId="7" fillId="8" borderId="12"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14" xfId="0" applyFont="1" applyFill="1" applyBorder="1" applyAlignment="1">
      <alignment horizontal="center" vertical="center"/>
    </xf>
    <xf numFmtId="0" fontId="7" fillId="8" borderId="12"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164" fontId="10" fillId="0" borderId="38" xfId="0" applyNumberFormat="1" applyFont="1" applyBorder="1" applyAlignment="1">
      <alignment horizontal="center" vertical="center"/>
    </xf>
    <xf numFmtId="164" fontId="10" fillId="0" borderId="37" xfId="0" applyNumberFormat="1" applyFont="1" applyBorder="1" applyAlignment="1">
      <alignment horizontal="center" vertical="center"/>
    </xf>
    <xf numFmtId="164" fontId="10" fillId="0" borderId="39" xfId="0" applyNumberFormat="1" applyFont="1" applyBorder="1" applyAlignment="1">
      <alignment horizontal="center" vertical="center"/>
    </xf>
    <xf numFmtId="164" fontId="10" fillId="0" borderId="40" xfId="0" applyNumberFormat="1" applyFont="1" applyBorder="1" applyAlignment="1">
      <alignment horizontal="center" vertical="center"/>
    </xf>
    <xf numFmtId="0" fontId="10" fillId="9" borderId="37" xfId="0" applyFont="1" applyFill="1" applyBorder="1" applyAlignment="1">
      <alignment horizontal="center" vertical="center"/>
    </xf>
    <xf numFmtId="0" fontId="10" fillId="9" borderId="39" xfId="0" applyFont="1" applyFill="1" applyBorder="1" applyAlignment="1">
      <alignment horizontal="center" vertical="center"/>
    </xf>
    <xf numFmtId="0" fontId="10" fillId="0" borderId="39" xfId="0" applyFont="1" applyBorder="1" applyAlignment="1">
      <alignment horizontal="center" vertical="center"/>
    </xf>
    <xf numFmtId="0" fontId="10" fillId="15" borderId="24" xfId="0" applyFont="1" applyFill="1" applyBorder="1" applyAlignment="1">
      <alignment horizontal="center" vertical="center" wrapText="1"/>
    </xf>
  </cellXfs>
  <cellStyles count="10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Normal" xfId="0" builtinId="0"/>
  </cellStyles>
  <dxfs count="0"/>
  <tableStyles count="0" defaultTableStyle="TableStyleMedium9" defaultPivotStyle="PivotStyleMedium7"/>
  <colors>
    <mruColors>
      <color rgb="FFF57F6E"/>
      <color rgb="FFFFEDEB"/>
      <color rgb="FFC5777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10.xml.rels><?xml version="1.0" encoding="UTF-8" standalone="yes"?>
<Relationships xmlns="http://schemas.openxmlformats.org/package/2006/relationships"><Relationship Id="rId1" Type="http://schemas.microsoft.com/office/2011/relationships/chartStyle" Target="style10.xml"/><Relationship Id="rId2" Type="http://schemas.microsoft.com/office/2011/relationships/chartColorStyle" Target="colors10.xml"/></Relationships>
</file>

<file path=xl/charts/_rels/chart11.xml.rels><?xml version="1.0" encoding="UTF-8" standalone="yes"?>
<Relationships xmlns="http://schemas.openxmlformats.org/package/2006/relationships"><Relationship Id="rId1" Type="http://schemas.microsoft.com/office/2011/relationships/chartStyle" Target="style11.xml"/><Relationship Id="rId2" Type="http://schemas.microsoft.com/office/2011/relationships/chartColorStyle" Target="colors11.xml"/></Relationships>
</file>

<file path=xl/charts/_rels/chart12.xml.rels><?xml version="1.0" encoding="UTF-8" standalone="yes"?>
<Relationships xmlns="http://schemas.openxmlformats.org/package/2006/relationships"><Relationship Id="rId1" Type="http://schemas.microsoft.com/office/2011/relationships/chartStyle" Target="style12.xml"/><Relationship Id="rId2" Type="http://schemas.microsoft.com/office/2011/relationships/chartColorStyle" Target="colors12.xml"/></Relationships>
</file>

<file path=xl/charts/_rels/chart13.xml.rels><?xml version="1.0" encoding="UTF-8" standalone="yes"?>
<Relationships xmlns="http://schemas.openxmlformats.org/package/2006/relationships"><Relationship Id="rId1" Type="http://schemas.microsoft.com/office/2011/relationships/chartStyle" Target="style13.xml"/><Relationship Id="rId2" Type="http://schemas.microsoft.com/office/2011/relationships/chartColorStyle" Target="colors13.xml"/></Relationships>
</file>

<file path=xl/charts/_rels/chart14.xml.rels><?xml version="1.0" encoding="UTF-8" standalone="yes"?>
<Relationships xmlns="http://schemas.openxmlformats.org/package/2006/relationships"><Relationship Id="rId1" Type="http://schemas.microsoft.com/office/2011/relationships/chartStyle" Target="style14.xml"/><Relationship Id="rId2" Type="http://schemas.microsoft.com/office/2011/relationships/chartColorStyle" Target="colors14.xml"/></Relationships>
</file>

<file path=xl/charts/_rels/chart15.xml.rels><?xml version="1.0" encoding="UTF-8" standalone="yes"?>
<Relationships xmlns="http://schemas.openxmlformats.org/package/2006/relationships"><Relationship Id="rId1" Type="http://schemas.microsoft.com/office/2011/relationships/chartStyle" Target="style15.xml"/><Relationship Id="rId2" Type="http://schemas.microsoft.com/office/2011/relationships/chartColorStyle" Target="colors15.xml"/></Relationships>
</file>

<file path=xl/charts/_rels/chart16.xml.rels><?xml version="1.0" encoding="UTF-8" standalone="yes"?>
<Relationships xmlns="http://schemas.openxmlformats.org/package/2006/relationships"><Relationship Id="rId1" Type="http://schemas.microsoft.com/office/2011/relationships/chartStyle" Target="style16.xml"/><Relationship Id="rId2" Type="http://schemas.microsoft.com/office/2011/relationships/chartColorStyle" Target="colors16.xml"/></Relationships>
</file>

<file path=xl/charts/_rels/chart17.xml.rels><?xml version="1.0" encoding="UTF-8" standalone="yes"?>
<Relationships xmlns="http://schemas.openxmlformats.org/package/2006/relationships"><Relationship Id="rId1" Type="http://schemas.microsoft.com/office/2011/relationships/chartStyle" Target="style17.xml"/><Relationship Id="rId2" Type="http://schemas.microsoft.com/office/2011/relationships/chartColorStyle" Target="colors17.xml"/></Relationships>
</file>

<file path=xl/charts/_rels/chart18.xml.rels><?xml version="1.0" encoding="UTF-8" standalone="yes"?>
<Relationships xmlns="http://schemas.openxmlformats.org/package/2006/relationships"><Relationship Id="rId1" Type="http://schemas.microsoft.com/office/2011/relationships/chartStyle" Target="style18.xml"/><Relationship Id="rId2" Type="http://schemas.microsoft.com/office/2011/relationships/chartColorStyle" Target="colors18.xml"/></Relationships>
</file>

<file path=xl/charts/_rels/chart19.xml.rels><?xml version="1.0" encoding="UTF-8" standalone="yes"?>
<Relationships xmlns="http://schemas.openxmlformats.org/package/2006/relationships"><Relationship Id="rId1" Type="http://schemas.microsoft.com/office/2011/relationships/chartStyle" Target="style19.xml"/><Relationship Id="rId2" Type="http://schemas.microsoft.com/office/2011/relationships/chartColorStyle" Target="colors19.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20.xml.rels><?xml version="1.0" encoding="UTF-8" standalone="yes"?>
<Relationships xmlns="http://schemas.openxmlformats.org/package/2006/relationships"><Relationship Id="rId1" Type="http://schemas.microsoft.com/office/2011/relationships/chartStyle" Target="style20.xml"/><Relationship Id="rId2" Type="http://schemas.microsoft.com/office/2011/relationships/chartColorStyle" Target="colors20.xml"/></Relationships>
</file>

<file path=xl/charts/_rels/chart21.xml.rels><?xml version="1.0" encoding="UTF-8" standalone="yes"?>
<Relationships xmlns="http://schemas.openxmlformats.org/package/2006/relationships"><Relationship Id="rId1" Type="http://schemas.microsoft.com/office/2011/relationships/chartStyle" Target="style21.xml"/><Relationship Id="rId2" Type="http://schemas.microsoft.com/office/2011/relationships/chartColorStyle" Target="colors21.xml"/></Relationships>
</file>

<file path=xl/charts/_rels/chart22.xml.rels><?xml version="1.0" encoding="UTF-8" standalone="yes"?>
<Relationships xmlns="http://schemas.openxmlformats.org/package/2006/relationships"><Relationship Id="rId1" Type="http://schemas.microsoft.com/office/2011/relationships/chartStyle" Target="style22.xml"/><Relationship Id="rId2" Type="http://schemas.microsoft.com/office/2011/relationships/chartColorStyle" Target="colors22.xml"/></Relationships>
</file>

<file path=xl/charts/_rels/chart23.xml.rels><?xml version="1.0" encoding="UTF-8" standalone="yes"?>
<Relationships xmlns="http://schemas.openxmlformats.org/package/2006/relationships"><Relationship Id="rId1" Type="http://schemas.microsoft.com/office/2011/relationships/chartStyle" Target="style23.xml"/><Relationship Id="rId2" Type="http://schemas.microsoft.com/office/2011/relationships/chartColorStyle" Target="colors23.xml"/></Relationships>
</file>

<file path=xl/charts/_rels/chart24.xml.rels><?xml version="1.0" encoding="UTF-8" standalone="yes"?>
<Relationships xmlns="http://schemas.openxmlformats.org/package/2006/relationships"><Relationship Id="rId1" Type="http://schemas.microsoft.com/office/2011/relationships/chartStyle" Target="style24.xml"/><Relationship Id="rId2" Type="http://schemas.microsoft.com/office/2011/relationships/chartColorStyle" Target="colors24.xml"/></Relationships>
</file>

<file path=xl/charts/_rels/chart25.xml.rels><?xml version="1.0" encoding="UTF-8" standalone="yes"?>
<Relationships xmlns="http://schemas.openxmlformats.org/package/2006/relationships"><Relationship Id="rId1" Type="http://schemas.microsoft.com/office/2011/relationships/chartStyle" Target="style25.xml"/><Relationship Id="rId2" Type="http://schemas.microsoft.com/office/2011/relationships/chartColorStyle" Target="colors25.xml"/></Relationships>
</file>

<file path=xl/charts/_rels/chart26.xml.rels><?xml version="1.0" encoding="UTF-8" standalone="yes"?>
<Relationships xmlns="http://schemas.openxmlformats.org/package/2006/relationships"><Relationship Id="rId1" Type="http://schemas.microsoft.com/office/2011/relationships/chartStyle" Target="style26.xml"/><Relationship Id="rId2" Type="http://schemas.microsoft.com/office/2011/relationships/chartColorStyle" Target="colors26.xml"/></Relationships>
</file>

<file path=xl/charts/_rels/chart27.xml.rels><?xml version="1.0" encoding="UTF-8" standalone="yes"?>
<Relationships xmlns="http://schemas.openxmlformats.org/package/2006/relationships"><Relationship Id="rId1" Type="http://schemas.microsoft.com/office/2011/relationships/chartStyle" Target="style27.xml"/><Relationship Id="rId2" Type="http://schemas.microsoft.com/office/2011/relationships/chartColorStyle" Target="colors27.xml"/></Relationships>
</file>

<file path=xl/charts/_rels/chart28.xml.rels><?xml version="1.0" encoding="UTF-8" standalone="yes"?>
<Relationships xmlns="http://schemas.openxmlformats.org/package/2006/relationships"><Relationship Id="rId1" Type="http://schemas.microsoft.com/office/2011/relationships/chartStyle" Target="style28.xml"/><Relationship Id="rId2" Type="http://schemas.microsoft.com/office/2011/relationships/chartColorStyle" Target="colors28.xml"/></Relationships>
</file>

<file path=xl/charts/_rels/chart29.xml.rels><?xml version="1.0" encoding="UTF-8" standalone="yes"?>
<Relationships xmlns="http://schemas.openxmlformats.org/package/2006/relationships"><Relationship Id="rId1" Type="http://schemas.microsoft.com/office/2011/relationships/chartStyle" Target="style29.xml"/><Relationship Id="rId2" Type="http://schemas.microsoft.com/office/2011/relationships/chartColorStyle" Target="colors29.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30.xml.rels><?xml version="1.0" encoding="UTF-8" standalone="yes"?>
<Relationships xmlns="http://schemas.openxmlformats.org/package/2006/relationships"><Relationship Id="rId1" Type="http://schemas.microsoft.com/office/2011/relationships/chartStyle" Target="style30.xml"/><Relationship Id="rId2" Type="http://schemas.microsoft.com/office/2011/relationships/chartColorStyle" Target="colors30.xml"/></Relationships>
</file>

<file path=xl/charts/_rels/chart31.xml.rels><?xml version="1.0" encoding="UTF-8" standalone="yes"?>
<Relationships xmlns="http://schemas.openxmlformats.org/package/2006/relationships"><Relationship Id="rId1" Type="http://schemas.microsoft.com/office/2011/relationships/chartStyle" Target="style31.xml"/><Relationship Id="rId2" Type="http://schemas.microsoft.com/office/2011/relationships/chartColorStyle" Target="colors31.xml"/></Relationships>
</file>

<file path=xl/charts/_rels/chart32.xml.rels><?xml version="1.0" encoding="UTF-8" standalone="yes"?>
<Relationships xmlns="http://schemas.openxmlformats.org/package/2006/relationships"><Relationship Id="rId1" Type="http://schemas.microsoft.com/office/2011/relationships/chartStyle" Target="style32.xml"/><Relationship Id="rId2" Type="http://schemas.microsoft.com/office/2011/relationships/chartColorStyle" Target="colors32.xml"/></Relationships>
</file>

<file path=xl/charts/_rels/chart34.xml.rels><?xml version="1.0" encoding="UTF-8" standalone="yes"?>
<Relationships xmlns="http://schemas.openxmlformats.org/package/2006/relationships"><Relationship Id="rId1" Type="http://schemas.microsoft.com/office/2011/relationships/chartStyle" Target="style33.xml"/><Relationship Id="rId2" Type="http://schemas.microsoft.com/office/2011/relationships/chartColorStyle" Target="colors33.xml"/></Relationships>
</file>

<file path=xl/charts/_rels/chart35.xml.rels><?xml version="1.0" encoding="UTF-8" standalone="yes"?>
<Relationships xmlns="http://schemas.openxmlformats.org/package/2006/relationships"><Relationship Id="rId1" Type="http://schemas.microsoft.com/office/2011/relationships/chartStyle" Target="style34.xml"/><Relationship Id="rId2" Type="http://schemas.microsoft.com/office/2011/relationships/chartColorStyle" Target="colors34.xml"/></Relationships>
</file>

<file path=xl/charts/_rels/chart36.xml.rels><?xml version="1.0" encoding="UTF-8" standalone="yes"?>
<Relationships xmlns="http://schemas.openxmlformats.org/package/2006/relationships"><Relationship Id="rId1" Type="http://schemas.microsoft.com/office/2011/relationships/chartStyle" Target="style35.xml"/><Relationship Id="rId2" Type="http://schemas.microsoft.com/office/2011/relationships/chartColorStyle" Target="colors35.xml"/></Relationships>
</file>

<file path=xl/charts/_rels/chart37.xml.rels><?xml version="1.0" encoding="UTF-8" standalone="yes"?>
<Relationships xmlns="http://schemas.openxmlformats.org/package/2006/relationships"><Relationship Id="rId1" Type="http://schemas.microsoft.com/office/2011/relationships/chartStyle" Target="style36.xml"/><Relationship Id="rId2" Type="http://schemas.microsoft.com/office/2011/relationships/chartColorStyle" Target="colors36.xml"/></Relationships>
</file>

<file path=xl/charts/_rels/chart38.xml.rels><?xml version="1.0" encoding="UTF-8" standalone="yes"?>
<Relationships xmlns="http://schemas.openxmlformats.org/package/2006/relationships"><Relationship Id="rId1" Type="http://schemas.microsoft.com/office/2011/relationships/chartStyle" Target="style37.xml"/><Relationship Id="rId2" Type="http://schemas.microsoft.com/office/2011/relationships/chartColorStyle" Target="colors37.xml"/></Relationships>
</file>

<file path=xl/charts/_rels/chart39.xml.rels><?xml version="1.0" encoding="UTF-8" standalone="yes"?>
<Relationships xmlns="http://schemas.openxmlformats.org/package/2006/relationships"><Relationship Id="rId1" Type="http://schemas.microsoft.com/office/2011/relationships/chartStyle" Target="style38.xml"/><Relationship Id="rId2" Type="http://schemas.microsoft.com/office/2011/relationships/chartColorStyle" Target="colors38.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40.xml.rels><?xml version="1.0" encoding="UTF-8" standalone="yes"?>
<Relationships xmlns="http://schemas.openxmlformats.org/package/2006/relationships"><Relationship Id="rId1" Type="http://schemas.microsoft.com/office/2011/relationships/chartStyle" Target="style39.xml"/><Relationship Id="rId2" Type="http://schemas.microsoft.com/office/2011/relationships/chartColorStyle" Target="colors39.xml"/></Relationships>
</file>

<file path=xl/charts/_rels/chart41.xml.rels><?xml version="1.0" encoding="UTF-8" standalone="yes"?>
<Relationships xmlns="http://schemas.openxmlformats.org/package/2006/relationships"><Relationship Id="rId1" Type="http://schemas.microsoft.com/office/2011/relationships/chartStyle" Target="style40.xml"/><Relationship Id="rId2" Type="http://schemas.microsoft.com/office/2011/relationships/chartColorStyle" Target="colors40.xml"/></Relationships>
</file>

<file path=xl/charts/_rels/chart42.xml.rels><?xml version="1.0" encoding="UTF-8" standalone="yes"?>
<Relationships xmlns="http://schemas.openxmlformats.org/package/2006/relationships"><Relationship Id="rId1" Type="http://schemas.microsoft.com/office/2011/relationships/chartStyle" Target="style41.xml"/><Relationship Id="rId2" Type="http://schemas.microsoft.com/office/2011/relationships/chartColorStyle" Target="colors41.xml"/></Relationships>
</file>

<file path=xl/charts/_rels/chart43.xml.rels><?xml version="1.0" encoding="UTF-8" standalone="yes"?>
<Relationships xmlns="http://schemas.openxmlformats.org/package/2006/relationships"><Relationship Id="rId1" Type="http://schemas.microsoft.com/office/2011/relationships/chartStyle" Target="style42.xml"/><Relationship Id="rId2" Type="http://schemas.microsoft.com/office/2011/relationships/chartColorStyle" Target="colors42.xml"/></Relationships>
</file>

<file path=xl/charts/_rels/chart44.xml.rels><?xml version="1.0" encoding="UTF-8" standalone="yes"?>
<Relationships xmlns="http://schemas.openxmlformats.org/package/2006/relationships"><Relationship Id="rId1" Type="http://schemas.microsoft.com/office/2011/relationships/chartStyle" Target="style43.xml"/><Relationship Id="rId2" Type="http://schemas.microsoft.com/office/2011/relationships/chartColorStyle" Target="colors43.xml"/></Relationships>
</file>

<file path=xl/charts/_rels/chart45.xml.rels><?xml version="1.0" encoding="UTF-8" standalone="yes"?>
<Relationships xmlns="http://schemas.openxmlformats.org/package/2006/relationships"><Relationship Id="rId1" Type="http://schemas.microsoft.com/office/2011/relationships/chartStyle" Target="style44.xml"/><Relationship Id="rId2" Type="http://schemas.microsoft.com/office/2011/relationships/chartColorStyle" Target="colors44.xml"/></Relationships>
</file>

<file path=xl/charts/_rels/chart46.xml.rels><?xml version="1.0" encoding="UTF-8" standalone="yes"?>
<Relationships xmlns="http://schemas.openxmlformats.org/package/2006/relationships"><Relationship Id="rId1" Type="http://schemas.microsoft.com/office/2011/relationships/chartStyle" Target="style45.xml"/><Relationship Id="rId2" Type="http://schemas.microsoft.com/office/2011/relationships/chartColorStyle" Target="colors45.xml"/></Relationships>
</file>

<file path=xl/charts/_rels/chart47.xml.rels><?xml version="1.0" encoding="UTF-8" standalone="yes"?>
<Relationships xmlns="http://schemas.openxmlformats.org/package/2006/relationships"><Relationship Id="rId1" Type="http://schemas.microsoft.com/office/2011/relationships/chartStyle" Target="style46.xml"/><Relationship Id="rId2" Type="http://schemas.microsoft.com/office/2011/relationships/chartColorStyle" Target="colors46.xml"/></Relationships>
</file>

<file path=xl/charts/_rels/chart48.xml.rels><?xml version="1.0" encoding="UTF-8" standalone="yes"?>
<Relationships xmlns="http://schemas.openxmlformats.org/package/2006/relationships"><Relationship Id="rId1" Type="http://schemas.microsoft.com/office/2011/relationships/chartStyle" Target="style47.xml"/><Relationship Id="rId2" Type="http://schemas.microsoft.com/office/2011/relationships/chartColorStyle" Target="colors47.xml"/></Relationships>
</file>

<file path=xl/charts/_rels/chart49.xml.rels><?xml version="1.0" encoding="UTF-8" standalone="yes"?>
<Relationships xmlns="http://schemas.openxmlformats.org/package/2006/relationships"><Relationship Id="rId1" Type="http://schemas.microsoft.com/office/2011/relationships/chartStyle" Target="style48.xml"/><Relationship Id="rId2" Type="http://schemas.microsoft.com/office/2011/relationships/chartColorStyle" Target="colors48.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50.xml.rels><?xml version="1.0" encoding="UTF-8" standalone="yes"?>
<Relationships xmlns="http://schemas.openxmlformats.org/package/2006/relationships"><Relationship Id="rId1" Type="http://schemas.microsoft.com/office/2011/relationships/chartStyle" Target="style49.xml"/><Relationship Id="rId2" Type="http://schemas.microsoft.com/office/2011/relationships/chartColorStyle" Target="colors49.xml"/></Relationships>
</file>

<file path=xl/charts/_rels/chart51.xml.rels><?xml version="1.0" encoding="UTF-8" standalone="yes"?>
<Relationships xmlns="http://schemas.openxmlformats.org/package/2006/relationships"><Relationship Id="rId1" Type="http://schemas.microsoft.com/office/2011/relationships/chartStyle" Target="style50.xml"/><Relationship Id="rId2" Type="http://schemas.microsoft.com/office/2011/relationships/chartColorStyle" Target="colors50.xml"/></Relationships>
</file>

<file path=xl/charts/_rels/chart52.xml.rels><?xml version="1.0" encoding="UTF-8" standalone="yes"?>
<Relationships xmlns="http://schemas.openxmlformats.org/package/2006/relationships"><Relationship Id="rId1" Type="http://schemas.microsoft.com/office/2011/relationships/chartStyle" Target="style51.xml"/><Relationship Id="rId2" Type="http://schemas.microsoft.com/office/2011/relationships/chartColorStyle" Target="colors51.xml"/></Relationships>
</file>

<file path=xl/charts/_rels/chart53.xml.rels><?xml version="1.0" encoding="UTF-8" standalone="yes"?>
<Relationships xmlns="http://schemas.openxmlformats.org/package/2006/relationships"><Relationship Id="rId1" Type="http://schemas.microsoft.com/office/2011/relationships/chartStyle" Target="style52.xml"/><Relationship Id="rId2" Type="http://schemas.microsoft.com/office/2011/relationships/chartColorStyle" Target="colors52.xml"/></Relationships>
</file>

<file path=xl/charts/_rels/chart54.xml.rels><?xml version="1.0" encoding="UTF-8" standalone="yes"?>
<Relationships xmlns="http://schemas.openxmlformats.org/package/2006/relationships"><Relationship Id="rId1" Type="http://schemas.microsoft.com/office/2011/relationships/chartStyle" Target="style53.xml"/><Relationship Id="rId2" Type="http://schemas.microsoft.com/office/2011/relationships/chartColorStyle" Target="colors53.xml"/></Relationships>
</file>

<file path=xl/charts/_rels/chart55.xml.rels><?xml version="1.0" encoding="UTF-8" standalone="yes"?>
<Relationships xmlns="http://schemas.openxmlformats.org/package/2006/relationships"><Relationship Id="rId1" Type="http://schemas.microsoft.com/office/2011/relationships/chartStyle" Target="style54.xml"/><Relationship Id="rId2" Type="http://schemas.microsoft.com/office/2011/relationships/chartColorStyle" Target="colors54.xml"/></Relationships>
</file>

<file path=xl/charts/_rels/chart56.xml.rels><?xml version="1.0" encoding="UTF-8" standalone="yes"?>
<Relationships xmlns="http://schemas.openxmlformats.org/package/2006/relationships"><Relationship Id="rId1" Type="http://schemas.microsoft.com/office/2011/relationships/chartStyle" Target="style55.xml"/><Relationship Id="rId2" Type="http://schemas.microsoft.com/office/2011/relationships/chartColorStyle" Target="colors55.xml"/></Relationships>
</file>

<file path=xl/charts/_rels/chart57.xml.rels><?xml version="1.0" encoding="UTF-8" standalone="yes"?>
<Relationships xmlns="http://schemas.openxmlformats.org/package/2006/relationships"><Relationship Id="rId1" Type="http://schemas.microsoft.com/office/2011/relationships/chartStyle" Target="style56.xml"/><Relationship Id="rId2" Type="http://schemas.microsoft.com/office/2011/relationships/chartColorStyle" Target="colors56.xml"/></Relationships>
</file>

<file path=xl/charts/_rels/chart58.xml.rels><?xml version="1.0" encoding="UTF-8" standalone="yes"?>
<Relationships xmlns="http://schemas.openxmlformats.org/package/2006/relationships"><Relationship Id="rId1" Type="http://schemas.microsoft.com/office/2011/relationships/chartStyle" Target="style57.xml"/><Relationship Id="rId2" Type="http://schemas.microsoft.com/office/2011/relationships/chartColorStyle" Target="colors57.xml"/></Relationships>
</file>

<file path=xl/charts/_rels/chart59.xml.rels><?xml version="1.0" encoding="UTF-8" standalone="yes"?>
<Relationships xmlns="http://schemas.openxmlformats.org/package/2006/relationships"><Relationship Id="rId1" Type="http://schemas.microsoft.com/office/2011/relationships/chartStyle" Target="style58.xml"/><Relationship Id="rId2" Type="http://schemas.microsoft.com/office/2011/relationships/chartColorStyle" Target="colors58.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60.xml.rels><?xml version="1.0" encoding="UTF-8" standalone="yes"?>
<Relationships xmlns="http://schemas.openxmlformats.org/package/2006/relationships"><Relationship Id="rId1" Type="http://schemas.microsoft.com/office/2011/relationships/chartStyle" Target="style59.xml"/><Relationship Id="rId2" Type="http://schemas.microsoft.com/office/2011/relationships/chartColorStyle" Target="colors59.xml"/></Relationships>
</file>

<file path=xl/charts/_rels/chart61.xml.rels><?xml version="1.0" encoding="UTF-8" standalone="yes"?>
<Relationships xmlns="http://schemas.openxmlformats.org/package/2006/relationships"><Relationship Id="rId1" Type="http://schemas.microsoft.com/office/2011/relationships/chartStyle" Target="style60.xml"/><Relationship Id="rId2" Type="http://schemas.microsoft.com/office/2011/relationships/chartColorStyle" Target="colors60.xml"/></Relationships>
</file>

<file path=xl/charts/_rels/chart62.xml.rels><?xml version="1.0" encoding="UTF-8" standalone="yes"?>
<Relationships xmlns="http://schemas.openxmlformats.org/package/2006/relationships"><Relationship Id="rId1" Type="http://schemas.microsoft.com/office/2011/relationships/chartStyle" Target="style61.xml"/><Relationship Id="rId2" Type="http://schemas.microsoft.com/office/2011/relationships/chartColorStyle" Target="colors61.xml"/></Relationships>
</file>

<file path=xl/charts/_rels/chart63.xml.rels><?xml version="1.0" encoding="UTF-8" standalone="yes"?>
<Relationships xmlns="http://schemas.openxmlformats.org/package/2006/relationships"><Relationship Id="rId1" Type="http://schemas.microsoft.com/office/2011/relationships/chartStyle" Target="style62.xml"/><Relationship Id="rId2" Type="http://schemas.microsoft.com/office/2011/relationships/chartColorStyle" Target="colors62.xml"/></Relationships>
</file>

<file path=xl/charts/_rels/chart64.xml.rels><?xml version="1.0" encoding="UTF-8" standalone="yes"?>
<Relationships xmlns="http://schemas.openxmlformats.org/package/2006/relationships"><Relationship Id="rId1" Type="http://schemas.microsoft.com/office/2011/relationships/chartStyle" Target="style63.xml"/><Relationship Id="rId2" Type="http://schemas.microsoft.com/office/2011/relationships/chartColorStyle" Target="colors63.xml"/></Relationships>
</file>

<file path=xl/charts/_rels/chart65.xml.rels><?xml version="1.0" encoding="UTF-8" standalone="yes"?>
<Relationships xmlns="http://schemas.openxmlformats.org/package/2006/relationships"><Relationship Id="rId1" Type="http://schemas.microsoft.com/office/2011/relationships/chartStyle" Target="style64.xml"/><Relationship Id="rId2" Type="http://schemas.microsoft.com/office/2011/relationships/chartColorStyle" Target="colors64.xml"/></Relationships>
</file>

<file path=xl/charts/_rels/chart66.xml.rels><?xml version="1.0" encoding="UTF-8" standalone="yes"?>
<Relationships xmlns="http://schemas.openxmlformats.org/package/2006/relationships"><Relationship Id="rId1" Type="http://schemas.microsoft.com/office/2011/relationships/chartStyle" Target="style65.xml"/><Relationship Id="rId2" Type="http://schemas.microsoft.com/office/2011/relationships/chartColorStyle" Target="colors65.xml"/></Relationships>
</file>

<file path=xl/charts/_rels/chart67.xml.rels><?xml version="1.0" encoding="UTF-8" standalone="yes"?>
<Relationships xmlns="http://schemas.openxmlformats.org/package/2006/relationships"><Relationship Id="rId1" Type="http://schemas.microsoft.com/office/2011/relationships/chartStyle" Target="style66.xml"/><Relationship Id="rId2" Type="http://schemas.microsoft.com/office/2011/relationships/chartColorStyle" Target="colors66.xml"/></Relationships>
</file>

<file path=xl/charts/_rels/chart68.xml.rels><?xml version="1.0" encoding="UTF-8" standalone="yes"?>
<Relationships xmlns="http://schemas.openxmlformats.org/package/2006/relationships"><Relationship Id="rId1" Type="http://schemas.microsoft.com/office/2011/relationships/chartStyle" Target="style67.xml"/><Relationship Id="rId2" Type="http://schemas.microsoft.com/office/2011/relationships/chartColorStyle" Target="colors67.xml"/></Relationships>
</file>

<file path=xl/charts/_rels/chart69.xml.rels><?xml version="1.0" encoding="UTF-8" standalone="yes"?>
<Relationships xmlns="http://schemas.openxmlformats.org/package/2006/relationships"><Relationship Id="rId1" Type="http://schemas.microsoft.com/office/2011/relationships/chartStyle" Target="style68.xml"/><Relationship Id="rId2" Type="http://schemas.microsoft.com/office/2011/relationships/chartColorStyle" Target="colors68.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70.xml.rels><?xml version="1.0" encoding="UTF-8" standalone="yes"?>
<Relationships xmlns="http://schemas.openxmlformats.org/package/2006/relationships"><Relationship Id="rId1" Type="http://schemas.microsoft.com/office/2011/relationships/chartStyle" Target="style69.xml"/><Relationship Id="rId2" Type="http://schemas.microsoft.com/office/2011/relationships/chartColorStyle" Target="colors69.xml"/></Relationships>
</file>

<file path=xl/charts/_rels/chart71.xml.rels><?xml version="1.0" encoding="UTF-8" standalone="yes"?>
<Relationships xmlns="http://schemas.openxmlformats.org/package/2006/relationships"><Relationship Id="rId1" Type="http://schemas.microsoft.com/office/2011/relationships/chartStyle" Target="style70.xml"/><Relationship Id="rId2" Type="http://schemas.microsoft.com/office/2011/relationships/chartColorStyle" Target="colors70.xml"/></Relationships>
</file>

<file path=xl/charts/_rels/chart72.xml.rels><?xml version="1.0" encoding="UTF-8" standalone="yes"?>
<Relationships xmlns="http://schemas.openxmlformats.org/package/2006/relationships"><Relationship Id="rId1" Type="http://schemas.microsoft.com/office/2011/relationships/chartStyle" Target="style71.xml"/><Relationship Id="rId2" Type="http://schemas.microsoft.com/office/2011/relationships/chartColorStyle" Target="colors71.xml"/></Relationships>
</file>

<file path=xl/charts/_rels/chart73.xml.rels><?xml version="1.0" encoding="UTF-8" standalone="yes"?>
<Relationships xmlns="http://schemas.openxmlformats.org/package/2006/relationships"><Relationship Id="rId1" Type="http://schemas.microsoft.com/office/2011/relationships/chartStyle" Target="style72.xml"/><Relationship Id="rId2" Type="http://schemas.microsoft.com/office/2011/relationships/chartColorStyle" Target="colors72.xml"/></Relationships>
</file>

<file path=xl/charts/_rels/chart74.xml.rels><?xml version="1.0" encoding="UTF-8" standalone="yes"?>
<Relationships xmlns="http://schemas.openxmlformats.org/package/2006/relationships"><Relationship Id="rId1" Type="http://schemas.microsoft.com/office/2011/relationships/chartStyle" Target="style73.xml"/><Relationship Id="rId2" Type="http://schemas.microsoft.com/office/2011/relationships/chartColorStyle" Target="colors73.xml"/></Relationships>
</file>

<file path=xl/charts/_rels/chart75.xml.rels><?xml version="1.0" encoding="UTF-8" standalone="yes"?>
<Relationships xmlns="http://schemas.openxmlformats.org/package/2006/relationships"><Relationship Id="rId1" Type="http://schemas.microsoft.com/office/2011/relationships/chartStyle" Target="style74.xml"/><Relationship Id="rId2" Type="http://schemas.microsoft.com/office/2011/relationships/chartColorStyle" Target="colors74.xml"/></Relationships>
</file>

<file path=xl/charts/_rels/chart76.xml.rels><?xml version="1.0" encoding="UTF-8" standalone="yes"?>
<Relationships xmlns="http://schemas.openxmlformats.org/package/2006/relationships"><Relationship Id="rId1" Type="http://schemas.microsoft.com/office/2011/relationships/chartStyle" Target="style75.xml"/><Relationship Id="rId2" Type="http://schemas.microsoft.com/office/2011/relationships/chartColorStyle" Target="colors75.xml"/></Relationships>
</file>

<file path=xl/charts/_rels/chart77.xml.rels><?xml version="1.0" encoding="UTF-8" standalone="yes"?>
<Relationships xmlns="http://schemas.openxmlformats.org/package/2006/relationships"><Relationship Id="rId1" Type="http://schemas.microsoft.com/office/2011/relationships/chartStyle" Target="style76.xml"/><Relationship Id="rId2" Type="http://schemas.microsoft.com/office/2011/relationships/chartColorStyle" Target="colors76.xml"/></Relationships>
</file>

<file path=xl/charts/_rels/chart78.xml.rels><?xml version="1.0" encoding="UTF-8" standalone="yes"?>
<Relationships xmlns="http://schemas.openxmlformats.org/package/2006/relationships"><Relationship Id="rId1" Type="http://schemas.microsoft.com/office/2011/relationships/chartStyle" Target="style77.xml"/><Relationship Id="rId2" Type="http://schemas.microsoft.com/office/2011/relationships/chartColorStyle" Target="colors77.xml"/></Relationships>
</file>

<file path=xl/charts/_rels/chart79.xml.rels><?xml version="1.0" encoding="UTF-8" standalone="yes"?>
<Relationships xmlns="http://schemas.openxmlformats.org/package/2006/relationships"><Relationship Id="rId1" Type="http://schemas.microsoft.com/office/2011/relationships/chartStyle" Target="style78.xml"/><Relationship Id="rId2" Type="http://schemas.microsoft.com/office/2011/relationships/chartColorStyle" Target="colors78.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_rels/chart80.xml.rels><?xml version="1.0" encoding="UTF-8" standalone="yes"?>
<Relationships xmlns="http://schemas.openxmlformats.org/package/2006/relationships"><Relationship Id="rId1" Type="http://schemas.microsoft.com/office/2011/relationships/chartStyle" Target="style79.xml"/><Relationship Id="rId2" Type="http://schemas.microsoft.com/office/2011/relationships/chartColorStyle" Target="colors79.xml"/></Relationships>
</file>

<file path=xl/charts/_rels/chart81.xml.rels><?xml version="1.0" encoding="UTF-8" standalone="yes"?>
<Relationships xmlns="http://schemas.openxmlformats.org/package/2006/relationships"><Relationship Id="rId1" Type="http://schemas.microsoft.com/office/2011/relationships/chartStyle" Target="style80.xml"/><Relationship Id="rId2" Type="http://schemas.microsoft.com/office/2011/relationships/chartColorStyle" Target="colors80.xml"/></Relationships>
</file>

<file path=xl/charts/_rels/chart82.xml.rels><?xml version="1.0" encoding="UTF-8" standalone="yes"?>
<Relationships xmlns="http://schemas.openxmlformats.org/package/2006/relationships"><Relationship Id="rId1" Type="http://schemas.microsoft.com/office/2011/relationships/chartStyle" Target="style81.xml"/><Relationship Id="rId2" Type="http://schemas.microsoft.com/office/2011/relationships/chartColorStyle" Target="colors81.xml"/></Relationships>
</file>

<file path=xl/charts/_rels/chart9.xml.rels><?xml version="1.0" encoding="UTF-8" standalone="yes"?>
<Relationships xmlns="http://schemas.openxmlformats.org/package/2006/relationships"><Relationship Id="rId1" Type="http://schemas.microsoft.com/office/2011/relationships/chartStyle" Target="style9.xml"/><Relationship Id="rId2" Type="http://schemas.microsoft.com/office/2011/relationships/chartColorStyle" Target="colors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Century Gothic" charset="0"/>
                <a:ea typeface="Century Gothic" charset="0"/>
                <a:cs typeface="Century Gothic" charset="0"/>
              </a:defRPr>
            </a:pPr>
            <a:r>
              <a:rPr lang="es-ES_tradnl" sz="1200"/>
              <a:t>CHARCOT</a:t>
            </a:r>
          </a:p>
        </c:rich>
      </c:tx>
      <c:layout>
        <c:manualLayout>
          <c:xMode val="edge"/>
          <c:yMode val="edge"/>
          <c:x val="0.764486001749781"/>
          <c:y val="0.0648148148148148"/>
        </c:manualLayout>
      </c:layout>
      <c:overlay val="0"/>
      <c:spPr>
        <a:noFill/>
        <a:ln>
          <a:noFill/>
        </a:ln>
        <a:effectLst/>
      </c:spPr>
      <c:txPr>
        <a:bodyPr rot="0" spcFirstLastPara="1" vertOverflow="ellipsis" vert="horz" wrap="square" anchor="ctr" anchorCtr="1"/>
        <a:lstStyle/>
        <a:p>
          <a:pPr>
            <a:defRPr sz="120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Century Gothic" charset="0"/>
              <a:ea typeface="Century Gothic" charset="0"/>
              <a:cs typeface="Century Gothic" charset="0"/>
            </a:defRPr>
          </a:pPr>
          <a:endParaRPr lang="es-ES_tradnl"/>
        </a:p>
      </c:txPr>
    </c:title>
    <c:autoTitleDeleted val="0"/>
    <c:plotArea>
      <c:layout/>
      <c:lineChart>
        <c:grouping val="standard"/>
        <c:varyColors val="0"/>
        <c:ser>
          <c:idx val="0"/>
          <c:order val="0"/>
          <c:tx>
            <c:strRef>
              <c:f>'Charcot - Tablas'!$J$52</c:f>
              <c:strCache>
                <c:ptCount val="1"/>
                <c:pt idx="0">
                  <c:v>OBSERVAR</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'Charcot - Tablas'!$I$53:$I$57</c:f>
              <c:strCache>
                <c:ptCount val="5"/>
                <c:pt idx="0">
                  <c:v>BLOQUE I</c:v>
                </c:pt>
                <c:pt idx="1">
                  <c:v>BLOQUE II</c:v>
                </c:pt>
                <c:pt idx="2">
                  <c:v>BLOQUE III</c:v>
                </c:pt>
                <c:pt idx="3">
                  <c:v>BLOQUE IV</c:v>
                </c:pt>
                <c:pt idx="4">
                  <c:v>BLOQUE V</c:v>
                </c:pt>
              </c:strCache>
            </c:strRef>
          </c:cat>
          <c:val>
            <c:numRef>
              <c:f>'Charcot - Tablas'!$J$53:$J$57</c:f>
              <c:numCache>
                <c:formatCode>0.0</c:formatCode>
                <c:ptCount val="5"/>
                <c:pt idx="0">
                  <c:v>3.7</c:v>
                </c:pt>
                <c:pt idx="1">
                  <c:v>4.8</c:v>
                </c:pt>
                <c:pt idx="2">
                  <c:v>7.9</c:v>
                </c:pt>
                <c:pt idx="3">
                  <c:v>14.8</c:v>
                </c:pt>
                <c:pt idx="4">
                  <c:v>15.3</c:v>
                </c:pt>
              </c:numCache>
            </c:numRef>
          </c:val>
          <c:smooth val="0"/>
        </c:ser>
        <c:ser>
          <c:idx val="1"/>
          <c:order val="1"/>
          <c:tx>
            <c:strRef>
              <c:f>'Charcot - Tablas'!$K$52</c:f>
              <c:strCache>
                <c:ptCount val="1"/>
                <c:pt idx="0">
                  <c:v>DESCRIBIR</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'Charcot - Tablas'!$I$53:$I$57</c:f>
              <c:strCache>
                <c:ptCount val="5"/>
                <c:pt idx="0">
                  <c:v>BLOQUE I</c:v>
                </c:pt>
                <c:pt idx="1">
                  <c:v>BLOQUE II</c:v>
                </c:pt>
                <c:pt idx="2">
                  <c:v>BLOQUE III</c:v>
                </c:pt>
                <c:pt idx="3">
                  <c:v>BLOQUE IV</c:v>
                </c:pt>
                <c:pt idx="4">
                  <c:v>BLOQUE V</c:v>
                </c:pt>
              </c:strCache>
            </c:strRef>
          </c:cat>
          <c:val>
            <c:numRef>
              <c:f>'Charcot - Tablas'!$K$53:$K$57</c:f>
              <c:numCache>
                <c:formatCode>0.0</c:formatCode>
                <c:ptCount val="5"/>
                <c:pt idx="0">
                  <c:v>29.6</c:v>
                </c:pt>
                <c:pt idx="1">
                  <c:v>23.8</c:v>
                </c:pt>
                <c:pt idx="2">
                  <c:v>23.3</c:v>
                </c:pt>
                <c:pt idx="3">
                  <c:v>29.2</c:v>
                </c:pt>
                <c:pt idx="4">
                  <c:v>23.1</c:v>
                </c:pt>
              </c:numCache>
            </c:numRef>
          </c:val>
          <c:smooth val="0"/>
        </c:ser>
        <c:ser>
          <c:idx val="2"/>
          <c:order val="2"/>
          <c:tx>
            <c:strRef>
              <c:f>'Charcot - Tablas'!$L$52</c:f>
              <c:strCache>
                <c:ptCount val="1"/>
                <c:pt idx="0">
                  <c:v>NOMBRAR</c:v>
                </c:pt>
              </c:strCache>
            </c:strRef>
          </c:tx>
          <c:spPr>
            <a:ln w="19050" cap="rnd" cmpd="sng" algn="ctr">
              <a:solidFill>
                <a:schemeClr val="accent3">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3"/>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'Charcot - Tablas'!$I$53:$I$57</c:f>
              <c:strCache>
                <c:ptCount val="5"/>
                <c:pt idx="0">
                  <c:v>BLOQUE I</c:v>
                </c:pt>
                <c:pt idx="1">
                  <c:v>BLOQUE II</c:v>
                </c:pt>
                <c:pt idx="2">
                  <c:v>BLOQUE III</c:v>
                </c:pt>
                <c:pt idx="3">
                  <c:v>BLOQUE IV</c:v>
                </c:pt>
                <c:pt idx="4">
                  <c:v>BLOQUE V</c:v>
                </c:pt>
              </c:strCache>
            </c:strRef>
          </c:cat>
          <c:val>
            <c:numRef>
              <c:f>'Charcot - Tablas'!$L$53:$L$57</c:f>
              <c:numCache>
                <c:formatCode>0</c:formatCode>
                <c:ptCount val="5"/>
                <c:pt idx="0">
                  <c:v>33.0</c:v>
                </c:pt>
                <c:pt idx="1">
                  <c:v>33.0</c:v>
                </c:pt>
                <c:pt idx="2">
                  <c:v>33.0</c:v>
                </c:pt>
                <c:pt idx="3">
                  <c:v>29.0</c:v>
                </c:pt>
                <c:pt idx="4">
                  <c:v>31.0</c:v>
                </c:pt>
              </c:numCache>
            </c:numRef>
          </c:val>
          <c:smooth val="0"/>
        </c:ser>
        <c:ser>
          <c:idx val="3"/>
          <c:order val="3"/>
          <c:tx>
            <c:strRef>
              <c:f>'Charcot - Tablas'!$M$52</c:f>
              <c:strCache>
                <c:ptCount val="1"/>
                <c:pt idx="0">
                  <c:v>REFLEXIONAR + COMPARAR</c:v>
                </c:pt>
              </c:strCache>
            </c:strRef>
          </c:tx>
          <c:spPr>
            <a:ln w="19050" cap="rnd" cmpd="sng" algn="ctr">
              <a:solidFill>
                <a:schemeClr val="accent4">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4"/>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'Charcot - Tablas'!$I$53:$I$57</c:f>
              <c:strCache>
                <c:ptCount val="5"/>
                <c:pt idx="0">
                  <c:v>BLOQUE I</c:v>
                </c:pt>
                <c:pt idx="1">
                  <c:v>BLOQUE II</c:v>
                </c:pt>
                <c:pt idx="2">
                  <c:v>BLOQUE III</c:v>
                </c:pt>
                <c:pt idx="3">
                  <c:v>BLOQUE IV</c:v>
                </c:pt>
                <c:pt idx="4">
                  <c:v>BLOQUE V</c:v>
                </c:pt>
              </c:strCache>
            </c:strRef>
          </c:cat>
          <c:val>
            <c:numRef>
              <c:f>'Charcot - Tablas'!$M$53:$M$57</c:f>
              <c:numCache>
                <c:formatCode>0.0</c:formatCode>
                <c:ptCount val="5"/>
                <c:pt idx="0">
                  <c:v>22.8</c:v>
                </c:pt>
                <c:pt idx="1">
                  <c:v>21.4</c:v>
                </c:pt>
                <c:pt idx="2">
                  <c:v>14.9</c:v>
                </c:pt>
                <c:pt idx="3">
                  <c:v>15.4</c:v>
                </c:pt>
                <c:pt idx="4">
                  <c:v>8.3</c:v>
                </c:pt>
              </c:numCache>
            </c:numRef>
          </c:val>
          <c:smooth val="0"/>
        </c:ser>
        <c:ser>
          <c:idx val="4"/>
          <c:order val="4"/>
          <c:tx>
            <c:strRef>
              <c:f>'Charcot - Tablas'!$N$52</c:f>
              <c:strCache>
                <c:ptCount val="1"/>
                <c:pt idx="0">
                  <c:v>INTERCAMBIAR</c:v>
                </c:pt>
              </c:strCache>
            </c:strRef>
          </c:tx>
          <c:spPr>
            <a:ln w="19050" cap="rnd" cmpd="sng" algn="ctr">
              <a:solidFill>
                <a:schemeClr val="accent5">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'Charcot - Tablas'!$I$53:$I$57</c:f>
              <c:strCache>
                <c:ptCount val="5"/>
                <c:pt idx="0">
                  <c:v>BLOQUE I</c:v>
                </c:pt>
                <c:pt idx="1">
                  <c:v>BLOQUE II</c:v>
                </c:pt>
                <c:pt idx="2">
                  <c:v>BLOQUE III</c:v>
                </c:pt>
                <c:pt idx="3">
                  <c:v>BLOQUE IV</c:v>
                </c:pt>
                <c:pt idx="4">
                  <c:v>BLOQUE V</c:v>
                </c:pt>
              </c:strCache>
            </c:strRef>
          </c:cat>
          <c:val>
            <c:numRef>
              <c:f>'Charcot - Tablas'!$N$53:$N$57</c:f>
              <c:numCache>
                <c:formatCode>0.0</c:formatCode>
                <c:ptCount val="5"/>
                <c:pt idx="0">
                  <c:v>8.6</c:v>
                </c:pt>
                <c:pt idx="1">
                  <c:v>4.8</c:v>
                </c:pt>
                <c:pt idx="2">
                  <c:v>9.9</c:v>
                </c:pt>
                <c:pt idx="3">
                  <c:v>1.3</c:v>
                </c:pt>
                <c:pt idx="4">
                  <c:v>9.1</c:v>
                </c:pt>
              </c:numCache>
            </c:numRef>
          </c:val>
          <c:smooth val="0"/>
        </c:ser>
        <c:dLbls>
          <c:dLblPos val="ctr"/>
          <c:showLegendKey val="0"/>
          <c:showVal val="1"/>
          <c:showCatName val="0"/>
          <c:showSerName val="0"/>
          <c:showPercent val="0"/>
          <c:showBubbleSize val="0"/>
        </c:dLbls>
        <c:marker val="1"/>
        <c:smooth val="0"/>
        <c:axId val="-1823257200"/>
        <c:axId val="-1823252656"/>
      </c:lineChart>
      <c:catAx>
        <c:axId val="-182325720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Century Gothic" charset="0"/>
                <a:ea typeface="Century Gothic" charset="0"/>
                <a:cs typeface="Century Gothic" charset="0"/>
              </a:defRPr>
            </a:pPr>
            <a:endParaRPr lang="es-ES_tradnl"/>
          </a:p>
        </c:txPr>
        <c:crossAx val="-1823252656"/>
        <c:crosses val="autoZero"/>
        <c:auto val="1"/>
        <c:lblAlgn val="ctr"/>
        <c:lblOffset val="100"/>
        <c:noMultiLvlLbl val="0"/>
      </c:catAx>
      <c:valAx>
        <c:axId val="-1823252656"/>
        <c:scaling>
          <c:orientation val="minMax"/>
        </c:scaling>
        <c:delete val="1"/>
        <c:axPos val="l"/>
        <c:majorGridlines>
          <c:spPr>
            <a:ln>
              <a:solidFill>
                <a:schemeClr val="dk1">
                  <a:lumMod val="15000"/>
                  <a:lumOff val="85000"/>
                </a:schemeClr>
              </a:solidFill>
            </a:ln>
            <a:effectLst/>
          </c:spPr>
        </c:majorGridlines>
        <c:majorTickMark val="none"/>
        <c:minorTickMark val="none"/>
        <c:tickLblPos val="nextTo"/>
        <c:crossAx val="-18232572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33128955696203"/>
          <c:y val="0.0776111111111111"/>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825632911392405"/>
          <c:y val="0.156386666666667"/>
          <c:w val="0.578104781997187"/>
          <c:h val="0.730724444444444"/>
        </c:manualLayout>
      </c:layout>
      <c:pieChart>
        <c:varyColors val="1"/>
        <c:ser>
          <c:idx val="0"/>
          <c:order val="0"/>
          <c:tx>
            <c:strRef>
              <c:f>'Kjoniksen - Tablas'!$I$42</c:f>
              <c:strCache>
                <c:ptCount val="1"/>
                <c:pt idx="0">
                  <c:v>OTRO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val>
            <c:numRef>
              <c:f>'Kjoniksen - Tablas'!$M$42:$N$42</c:f>
              <c:numCache>
                <c:formatCode>0.0</c:formatCode>
                <c:ptCount val="2"/>
                <c:pt idx="0">
                  <c:v>29.79591836734694</c:v>
                </c:pt>
                <c:pt idx="1">
                  <c:v>70.2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50600386779184"/>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713994374120956"/>
          <c:y val="0.184608888888889"/>
          <c:w val="0.572522855133615"/>
          <c:h val="0.723668888888889"/>
        </c:manualLayout>
      </c:layout>
      <c:pieChart>
        <c:varyColors val="1"/>
        <c:ser>
          <c:idx val="0"/>
          <c:order val="0"/>
          <c:tx>
            <c:strRef>
              <c:f>'Kjoniksen - Tablas'!$I$43</c:f>
              <c:strCache>
                <c:ptCount val="1"/>
                <c:pt idx="0">
                  <c:v>MISMO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val>
            <c:numRef>
              <c:f>'Kjoniksen - Tablas'!$M$43:$N$43</c:f>
              <c:numCache>
                <c:formatCode>0.0</c:formatCode>
                <c:ptCount val="2"/>
                <c:pt idx="0">
                  <c:v>32.55813953488372</c:v>
                </c:pt>
                <c:pt idx="1">
                  <c:v>67.4</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77296061884669"/>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658175105485232"/>
          <c:y val="0.177553333333333"/>
          <c:w val="0.572522855133615"/>
          <c:h val="0.723668888888889"/>
        </c:manualLayout>
      </c:layout>
      <c:pieChart>
        <c:varyColors val="1"/>
        <c:ser>
          <c:idx val="0"/>
          <c:order val="0"/>
          <c:tx>
            <c:strRef>
              <c:f>'Kjoniksen - Tablas'!$I$44</c:f>
              <c:strCache>
                <c:ptCount val="1"/>
                <c:pt idx="0">
                  <c:v>M/O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val>
            <c:numRef>
              <c:f>'Kjoniksen - Tablas'!$M$44:$N$44</c:f>
              <c:numCache>
                <c:formatCode>0.0</c:formatCode>
                <c:ptCount val="2"/>
                <c:pt idx="0">
                  <c:v>26.15384615384615</c:v>
                </c:pt>
                <c:pt idx="1">
                  <c:v>73.8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'Bagshawe - Tablas'!$F$52</c:f>
              <c:strCache>
                <c:ptCount val="1"/>
                <c:pt idx="0">
                  <c:v>YO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'Bagshawe - Tablas'!$B$53:$B$55</c:f>
              <c:strCache>
                <c:ptCount val="3"/>
                <c:pt idx="0">
                  <c:v>BLOQUE I</c:v>
                </c:pt>
                <c:pt idx="1">
                  <c:v>BLOQUE II</c:v>
                </c:pt>
                <c:pt idx="2">
                  <c:v>BLOQUE III</c:v>
                </c:pt>
              </c:strCache>
            </c:strRef>
          </c:cat>
          <c:val>
            <c:numRef>
              <c:f>'Bagshawe - Tablas'!$F$53:$F$55</c:f>
              <c:numCache>
                <c:formatCode>General</c:formatCode>
                <c:ptCount val="3"/>
                <c:pt idx="0">
                  <c:v>20.0</c:v>
                </c:pt>
                <c:pt idx="1">
                  <c:v>51.0</c:v>
                </c:pt>
                <c:pt idx="2">
                  <c:v>17.0</c:v>
                </c:pt>
              </c:numCache>
            </c:numRef>
          </c:val>
        </c:ser>
        <c:ser>
          <c:idx val="1"/>
          <c:order val="1"/>
          <c:tx>
            <c:strRef>
              <c:f>'Bagshawe - Tablas'!$G$52</c:f>
              <c:strCache>
                <c:ptCount val="1"/>
                <c:pt idx="0">
                  <c:v>EL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'Bagshawe - Tablas'!$B$53:$B$55</c:f>
              <c:strCache>
                <c:ptCount val="3"/>
                <c:pt idx="0">
                  <c:v>BLOQUE I</c:v>
                </c:pt>
                <c:pt idx="1">
                  <c:v>BLOQUE II</c:v>
                </c:pt>
                <c:pt idx="2">
                  <c:v>BLOQUE III</c:v>
                </c:pt>
              </c:strCache>
            </c:strRef>
          </c:cat>
          <c:val>
            <c:numRef>
              <c:f>'Bagshawe - Tablas'!$G$53:$G$55</c:f>
              <c:numCache>
                <c:formatCode>General</c:formatCode>
                <c:ptCount val="3"/>
                <c:pt idx="0">
                  <c:v>12.0</c:v>
                </c:pt>
                <c:pt idx="1">
                  <c:v>36.0</c:v>
                </c:pt>
                <c:pt idx="2">
                  <c:v>38.0</c:v>
                </c:pt>
              </c:numCache>
            </c:numRef>
          </c:val>
        </c:ser>
        <c:ser>
          <c:idx val="2"/>
          <c:order val="2"/>
          <c:tx>
            <c:strRef>
              <c:f>'Bagshawe - Tablas'!$H$52</c:f>
              <c:strCache>
                <c:ptCount val="1"/>
                <c:pt idx="0">
                  <c:v>ELLOS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'Bagshawe - Tablas'!$B$53:$B$55</c:f>
              <c:strCache>
                <c:ptCount val="3"/>
                <c:pt idx="0">
                  <c:v>BLOQUE I</c:v>
                </c:pt>
                <c:pt idx="1">
                  <c:v>BLOQUE II</c:v>
                </c:pt>
                <c:pt idx="2">
                  <c:v>BLOQUE III</c:v>
                </c:pt>
              </c:strCache>
            </c:strRef>
          </c:cat>
          <c:val>
            <c:numRef>
              <c:f>'Bagshawe - Tablas'!$H$53:$H$55</c:f>
              <c:numCache>
                <c:formatCode>General</c:formatCode>
                <c:ptCount val="3"/>
                <c:pt idx="0">
                  <c:v>28.0</c:v>
                </c:pt>
                <c:pt idx="1">
                  <c:v>22.0</c:v>
                </c:pt>
                <c:pt idx="2">
                  <c:v>37.0</c:v>
                </c:pt>
              </c:numCache>
            </c:numRef>
          </c:val>
        </c:ser>
        <c:ser>
          <c:idx val="3"/>
          <c:order val="3"/>
          <c:tx>
            <c:strRef>
              <c:f>'Bagshawe - Tablas'!$I$52</c:f>
              <c:strCache>
                <c:ptCount val="1"/>
                <c:pt idx="0">
                  <c:v>NOSOTROS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'Bagshawe - Tablas'!$B$53:$B$55</c:f>
              <c:strCache>
                <c:ptCount val="3"/>
                <c:pt idx="0">
                  <c:v>BLOQUE I</c:v>
                </c:pt>
                <c:pt idx="1">
                  <c:v>BLOQUE II</c:v>
                </c:pt>
                <c:pt idx="2">
                  <c:v>BLOQUE III</c:v>
                </c:pt>
              </c:strCache>
            </c:strRef>
          </c:cat>
          <c:val>
            <c:numRef>
              <c:f>'Bagshawe - Tablas'!$I$53:$I$55</c:f>
              <c:numCache>
                <c:formatCode>General</c:formatCode>
                <c:ptCount val="3"/>
                <c:pt idx="0">
                  <c:v>21.0</c:v>
                </c:pt>
                <c:pt idx="1">
                  <c:v>76.0</c:v>
                </c:pt>
                <c:pt idx="2">
                  <c:v>62.0</c:v>
                </c:pt>
              </c:numCache>
            </c:numRef>
          </c:val>
        </c:ser>
        <c:dLbls>
          <c:dLblPos val="ctr"/>
          <c:showLegendKey val="0"/>
          <c:showVal val="1"/>
          <c:showCatName val="0"/>
          <c:showSerName val="0"/>
          <c:showPercent val="0"/>
          <c:showBubbleSize val="0"/>
        </c:dLbls>
        <c:gapWidth val="150"/>
        <c:overlap val="100"/>
        <c:axId val="-1830224048"/>
        <c:axId val="-1830219472"/>
      </c:barChart>
      <c:catAx>
        <c:axId val="-183022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30219472"/>
        <c:crosses val="autoZero"/>
        <c:auto val="1"/>
        <c:lblAlgn val="ctr"/>
        <c:lblOffset val="100"/>
        <c:noMultiLvlLbl val="0"/>
      </c:catAx>
      <c:valAx>
        <c:axId val="-1830219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3022404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'Kjoniksen - Tablas'!$F$58</c:f>
              <c:strCache>
                <c:ptCount val="1"/>
                <c:pt idx="0">
                  <c:v>Yo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'Kjoniksen - Tablas'!$B$59:$B$61</c:f>
              <c:strCache>
                <c:ptCount val="3"/>
                <c:pt idx="0">
                  <c:v>BLOQUE I</c:v>
                </c:pt>
                <c:pt idx="1">
                  <c:v>BLOQUE II</c:v>
                </c:pt>
                <c:pt idx="2">
                  <c:v>BLOQUE III</c:v>
                </c:pt>
              </c:strCache>
            </c:strRef>
          </c:cat>
          <c:val>
            <c:numRef>
              <c:f>'Kjoniksen - Tablas'!$F$59:$F$61</c:f>
              <c:numCache>
                <c:formatCode>General</c:formatCode>
                <c:ptCount val="3"/>
                <c:pt idx="0">
                  <c:v>22.0</c:v>
                </c:pt>
                <c:pt idx="1">
                  <c:v>0.0</c:v>
                </c:pt>
                <c:pt idx="2">
                  <c:v>2.0</c:v>
                </c:pt>
              </c:numCache>
            </c:numRef>
          </c:val>
        </c:ser>
        <c:ser>
          <c:idx val="1"/>
          <c:order val="1"/>
          <c:tx>
            <c:strRef>
              <c:f>'Kjoniksen - Tablas'!$G$58</c:f>
              <c:strCache>
                <c:ptCount val="1"/>
                <c:pt idx="0">
                  <c:v>El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'Kjoniksen - Tablas'!$B$59:$B$61</c:f>
              <c:strCache>
                <c:ptCount val="3"/>
                <c:pt idx="0">
                  <c:v>BLOQUE I</c:v>
                </c:pt>
                <c:pt idx="1">
                  <c:v>BLOQUE II</c:v>
                </c:pt>
                <c:pt idx="2">
                  <c:v>BLOQUE III</c:v>
                </c:pt>
              </c:strCache>
            </c:strRef>
          </c:cat>
          <c:val>
            <c:numRef>
              <c:f>'Kjoniksen - Tablas'!$G$59:$G$61</c:f>
              <c:numCache>
                <c:formatCode>General</c:formatCode>
                <c:ptCount val="3"/>
                <c:pt idx="0">
                  <c:v>36.0</c:v>
                </c:pt>
                <c:pt idx="1">
                  <c:v>4.0</c:v>
                </c:pt>
                <c:pt idx="2">
                  <c:v>2.0</c:v>
                </c:pt>
              </c:numCache>
            </c:numRef>
          </c:val>
        </c:ser>
        <c:ser>
          <c:idx val="2"/>
          <c:order val="2"/>
          <c:tx>
            <c:strRef>
              <c:f>'Kjoniksen - Tablas'!$H$58</c:f>
              <c:strCache>
                <c:ptCount val="1"/>
                <c:pt idx="0">
                  <c:v>Ellos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'Kjoniksen - Tablas'!$B$59:$B$61</c:f>
              <c:strCache>
                <c:ptCount val="3"/>
                <c:pt idx="0">
                  <c:v>BLOQUE I</c:v>
                </c:pt>
                <c:pt idx="1">
                  <c:v>BLOQUE II</c:v>
                </c:pt>
                <c:pt idx="2">
                  <c:v>BLOQUE III</c:v>
                </c:pt>
              </c:strCache>
            </c:strRef>
          </c:cat>
          <c:val>
            <c:numRef>
              <c:f>'Kjoniksen - Tablas'!$H$59:$H$61</c:f>
              <c:numCache>
                <c:formatCode>General</c:formatCode>
                <c:ptCount val="3"/>
                <c:pt idx="0">
                  <c:v>12.0</c:v>
                </c:pt>
                <c:pt idx="1">
                  <c:v>7.0</c:v>
                </c:pt>
                <c:pt idx="2">
                  <c:v>0.0</c:v>
                </c:pt>
              </c:numCache>
            </c:numRef>
          </c:val>
        </c:ser>
        <c:ser>
          <c:idx val="3"/>
          <c:order val="3"/>
          <c:tx>
            <c:strRef>
              <c:f>'Kjoniksen - Tablas'!$I$58</c:f>
              <c:strCache>
                <c:ptCount val="1"/>
                <c:pt idx="0">
                  <c:v>Nosotros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'Kjoniksen - Tablas'!$B$59:$B$61</c:f>
              <c:strCache>
                <c:ptCount val="3"/>
                <c:pt idx="0">
                  <c:v>BLOQUE I</c:v>
                </c:pt>
                <c:pt idx="1">
                  <c:v>BLOQUE II</c:v>
                </c:pt>
                <c:pt idx="2">
                  <c:v>BLOQUE III</c:v>
                </c:pt>
              </c:strCache>
            </c:strRef>
          </c:cat>
          <c:val>
            <c:numRef>
              <c:f>'Kjoniksen - Tablas'!$I$59:$I$61</c:f>
              <c:numCache>
                <c:formatCode>General</c:formatCode>
                <c:ptCount val="3"/>
                <c:pt idx="0">
                  <c:v>25.0</c:v>
                </c:pt>
                <c:pt idx="1">
                  <c:v>7.0</c:v>
                </c:pt>
                <c:pt idx="2">
                  <c:v>1.0</c:v>
                </c:pt>
              </c:numCache>
            </c:numRef>
          </c:val>
        </c:ser>
        <c:dLbls>
          <c:dLblPos val="ctr"/>
          <c:showLegendKey val="0"/>
          <c:showVal val="1"/>
          <c:showCatName val="0"/>
          <c:showSerName val="0"/>
          <c:showPercent val="0"/>
          <c:showBubbleSize val="0"/>
        </c:dLbls>
        <c:gapWidth val="150"/>
        <c:overlap val="100"/>
        <c:axId val="-1830180560"/>
        <c:axId val="-1830175984"/>
      </c:barChart>
      <c:catAx>
        <c:axId val="-183018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30175984"/>
        <c:crosses val="autoZero"/>
        <c:auto val="1"/>
        <c:lblAlgn val="ctr"/>
        <c:lblOffset val="100"/>
        <c:noMultiLvlLbl val="0"/>
      </c:catAx>
      <c:valAx>
        <c:axId val="-1830175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3018056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'Charcot - Tablas'!$F$60</c:f>
              <c:strCache>
                <c:ptCount val="1"/>
                <c:pt idx="0">
                  <c:v>Yo</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'Charcot - Tablas'!$B$61:$B$65</c:f>
              <c:strCache>
                <c:ptCount val="5"/>
                <c:pt idx="0">
                  <c:v>BLOQUE I</c:v>
                </c:pt>
                <c:pt idx="1">
                  <c:v>BLOQUE II</c:v>
                </c:pt>
                <c:pt idx="2">
                  <c:v>BLOQUE III</c:v>
                </c:pt>
                <c:pt idx="3">
                  <c:v>BLOQUE IV</c:v>
                </c:pt>
                <c:pt idx="4">
                  <c:v>BLOQUE V</c:v>
                </c:pt>
              </c:strCache>
            </c:strRef>
          </c:cat>
          <c:val>
            <c:numRef>
              <c:f>'Charcot - Tablas'!$F$61:$F$65</c:f>
              <c:numCache>
                <c:formatCode>General</c:formatCode>
                <c:ptCount val="5"/>
                <c:pt idx="0">
                  <c:v>12.0</c:v>
                </c:pt>
                <c:pt idx="1">
                  <c:v>1.0</c:v>
                </c:pt>
                <c:pt idx="2">
                  <c:v>40.0</c:v>
                </c:pt>
                <c:pt idx="3">
                  <c:v>35.0</c:v>
                </c:pt>
                <c:pt idx="4">
                  <c:v>24.0</c:v>
                </c:pt>
              </c:numCache>
            </c:numRef>
          </c:val>
        </c:ser>
        <c:ser>
          <c:idx val="1"/>
          <c:order val="1"/>
          <c:tx>
            <c:strRef>
              <c:f>'Charcot - Tablas'!$G$60</c:f>
              <c:strCache>
                <c:ptCount val="1"/>
                <c:pt idx="0">
                  <c:v>El</c:v>
                </c:pt>
              </c:strCache>
            </c:strRef>
          </c:tx>
          <c:spPr>
            <a:solidFill>
              <a:schemeClr val="accent2">
                <a:alpha val="70000"/>
              </a:schemeClr>
            </a:solidFill>
            <a:ln>
              <a:noFill/>
            </a:ln>
            <a:effectLst/>
          </c:spPr>
          <c:invertIfNegative val="0"/>
          <c:dLbls>
            <c:dLbl>
              <c:idx val="1"/>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'Charcot - Tablas'!$B$61:$B$65</c:f>
              <c:strCache>
                <c:ptCount val="5"/>
                <c:pt idx="0">
                  <c:v>BLOQUE I</c:v>
                </c:pt>
                <c:pt idx="1">
                  <c:v>BLOQUE II</c:v>
                </c:pt>
                <c:pt idx="2">
                  <c:v>BLOQUE III</c:v>
                </c:pt>
                <c:pt idx="3">
                  <c:v>BLOQUE IV</c:v>
                </c:pt>
                <c:pt idx="4">
                  <c:v>BLOQUE V</c:v>
                </c:pt>
              </c:strCache>
            </c:strRef>
          </c:cat>
          <c:val>
            <c:numRef>
              <c:f>'Charcot - Tablas'!$G$61:$G$65</c:f>
              <c:numCache>
                <c:formatCode>General</c:formatCode>
                <c:ptCount val="5"/>
                <c:pt idx="0">
                  <c:v>3.0</c:v>
                </c:pt>
                <c:pt idx="1">
                  <c:v>0.0</c:v>
                </c:pt>
                <c:pt idx="2">
                  <c:v>23.0</c:v>
                </c:pt>
                <c:pt idx="3">
                  <c:v>21.0</c:v>
                </c:pt>
                <c:pt idx="4">
                  <c:v>18.0</c:v>
                </c:pt>
              </c:numCache>
            </c:numRef>
          </c:val>
        </c:ser>
        <c:ser>
          <c:idx val="2"/>
          <c:order val="2"/>
          <c:tx>
            <c:strRef>
              <c:f>'Charcot - Tablas'!$H$60</c:f>
              <c:strCache>
                <c:ptCount val="1"/>
                <c:pt idx="0">
                  <c:v>Ellos </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'Charcot - Tablas'!$B$61:$B$65</c:f>
              <c:strCache>
                <c:ptCount val="5"/>
                <c:pt idx="0">
                  <c:v>BLOQUE I</c:v>
                </c:pt>
                <c:pt idx="1">
                  <c:v>BLOQUE II</c:v>
                </c:pt>
                <c:pt idx="2">
                  <c:v>BLOQUE III</c:v>
                </c:pt>
                <c:pt idx="3">
                  <c:v>BLOQUE IV</c:v>
                </c:pt>
                <c:pt idx="4">
                  <c:v>BLOQUE V</c:v>
                </c:pt>
              </c:strCache>
            </c:strRef>
          </c:cat>
          <c:val>
            <c:numRef>
              <c:f>'Charcot - Tablas'!$H$61:$H$65</c:f>
              <c:numCache>
                <c:formatCode>General</c:formatCode>
                <c:ptCount val="5"/>
                <c:pt idx="0">
                  <c:v>27.0</c:v>
                </c:pt>
                <c:pt idx="1">
                  <c:v>7.0</c:v>
                </c:pt>
                <c:pt idx="2">
                  <c:v>62.0</c:v>
                </c:pt>
                <c:pt idx="3">
                  <c:v>37.0</c:v>
                </c:pt>
                <c:pt idx="4">
                  <c:v>54.0</c:v>
                </c:pt>
              </c:numCache>
            </c:numRef>
          </c:val>
        </c:ser>
        <c:ser>
          <c:idx val="3"/>
          <c:order val="3"/>
          <c:tx>
            <c:strRef>
              <c:f>'Charcot - Tablas'!$I$60</c:f>
              <c:strCache>
                <c:ptCount val="1"/>
                <c:pt idx="0">
                  <c:v>Nosotros</c:v>
                </c:pt>
              </c:strCache>
            </c:strRef>
          </c:tx>
          <c:spPr>
            <a:solidFill>
              <a:schemeClr val="accent4">
                <a:alpha val="70000"/>
              </a:schemeClr>
            </a:solidFill>
            <a:ln>
              <a:noFill/>
            </a:ln>
            <a:effectLst/>
          </c:spPr>
          <c:invertIfNegative val="0"/>
          <c:dLbls>
            <c:dLbl>
              <c:idx val="0"/>
              <c:layout/>
              <c:tx>
                <c:rich>
                  <a:bodyPr/>
                  <a:lstStyle/>
                  <a:p>
                    <a:r>
                      <a:rPr lang="en-US"/>
                      <a:t>Nos</a:t>
                    </a:r>
                  </a:p>
                </c:rich>
              </c:tx>
              <c:dLblPos val="ctr"/>
              <c:showLegendKey val="0"/>
              <c:showVal val="1"/>
              <c:showCatName val="0"/>
              <c:showSerName val="1"/>
              <c:showPercent val="0"/>
              <c:showBubbleSize val="0"/>
              <c:extLst>
                <c:ext xmlns:c15="http://schemas.microsoft.com/office/drawing/2012/chart" uri="{CE6537A1-D6FC-4f65-9D91-7224C49458BB}">
                  <c15:layout/>
                </c:ext>
              </c:extLst>
            </c:dLbl>
            <c:dLbl>
              <c:idx val="1"/>
              <c:layout/>
              <c:tx>
                <c:rich>
                  <a:bodyPr/>
                  <a:lstStyle/>
                  <a:p>
                    <a:r>
                      <a:rPr lang="en-US"/>
                      <a:t>Nos</a:t>
                    </a:r>
                  </a:p>
                </c:rich>
              </c:tx>
              <c:dLblPos val="ctr"/>
              <c:showLegendKey val="0"/>
              <c:showVal val="1"/>
              <c:showCatName val="0"/>
              <c:showSerName val="1"/>
              <c:showPercent val="0"/>
              <c:showBubbleSize val="0"/>
              <c:extLst>
                <c:ext xmlns:c15="http://schemas.microsoft.com/office/drawing/2012/chart" uri="{CE6537A1-D6FC-4f65-9D91-7224C49458BB}">
                  <c15:layout/>
                </c:ext>
              </c:extLst>
            </c:dLbl>
            <c:dLbl>
              <c:idx val="2"/>
              <c:layout/>
              <c:tx>
                <c:rich>
                  <a:bodyPr/>
                  <a:lstStyle/>
                  <a:p>
                    <a:r>
                      <a:rPr lang="en-US"/>
                      <a:t>Nos</a:t>
                    </a:r>
                  </a:p>
                </c:rich>
              </c:tx>
              <c:dLblPos val="ctr"/>
              <c:showLegendKey val="0"/>
              <c:showVal val="1"/>
              <c:showCatName val="0"/>
              <c:showSerName val="1"/>
              <c:showPercent val="0"/>
              <c:showBubbleSize val="0"/>
              <c:extLst>
                <c:ext xmlns:c15="http://schemas.microsoft.com/office/drawing/2012/chart" uri="{CE6537A1-D6FC-4f65-9D91-7224C49458BB}">
                  <c15:layout/>
                </c:ext>
              </c:extLst>
            </c:dLbl>
            <c:dLbl>
              <c:idx val="3"/>
              <c:layout/>
              <c:tx>
                <c:rich>
                  <a:bodyPr/>
                  <a:lstStyle/>
                  <a:p>
                    <a:r>
                      <a:rPr lang="en-US"/>
                      <a:t>Nos</a:t>
                    </a:r>
                  </a:p>
                </c:rich>
              </c:tx>
              <c:dLblPos val="ctr"/>
              <c:showLegendKey val="0"/>
              <c:showVal val="1"/>
              <c:showCatName val="0"/>
              <c:showSerName val="1"/>
              <c:showPercent val="0"/>
              <c:showBubbleSize val="0"/>
              <c:extLst>
                <c:ext xmlns:c15="http://schemas.microsoft.com/office/drawing/2012/chart" uri="{CE6537A1-D6FC-4f65-9D91-7224C49458BB}">
                  <c15:layout/>
                </c:ext>
              </c:extLst>
            </c:dLbl>
            <c:dLbl>
              <c:idx val="4"/>
              <c:layout/>
              <c:tx>
                <c:rich>
                  <a:bodyPr/>
                  <a:lstStyle/>
                  <a:p>
                    <a:r>
                      <a:rPr lang="en-US"/>
                      <a:t>Nos</a:t>
                    </a:r>
                  </a:p>
                </c:rich>
              </c:tx>
              <c:dLblPos val="ct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'Charcot - Tablas'!$B$61:$B$65</c:f>
              <c:strCache>
                <c:ptCount val="5"/>
                <c:pt idx="0">
                  <c:v>BLOQUE I</c:v>
                </c:pt>
                <c:pt idx="1">
                  <c:v>BLOQUE II</c:v>
                </c:pt>
                <c:pt idx="2">
                  <c:v>BLOQUE III</c:v>
                </c:pt>
                <c:pt idx="3">
                  <c:v>BLOQUE IV</c:v>
                </c:pt>
                <c:pt idx="4">
                  <c:v>BLOQUE V</c:v>
                </c:pt>
              </c:strCache>
            </c:strRef>
          </c:cat>
          <c:val>
            <c:numRef>
              <c:f>'Charcot - Tablas'!$I$61:$I$65</c:f>
              <c:numCache>
                <c:formatCode>General</c:formatCode>
                <c:ptCount val="5"/>
                <c:pt idx="0">
                  <c:v>30.0</c:v>
                </c:pt>
                <c:pt idx="1">
                  <c:v>6.0</c:v>
                </c:pt>
                <c:pt idx="2">
                  <c:v>57.0</c:v>
                </c:pt>
                <c:pt idx="3">
                  <c:v>41.0</c:v>
                </c:pt>
                <c:pt idx="4">
                  <c:v>56.0</c:v>
                </c:pt>
              </c:numCache>
            </c:numRef>
          </c:val>
        </c:ser>
        <c:dLbls>
          <c:dLblPos val="ctr"/>
          <c:showLegendKey val="0"/>
          <c:showVal val="1"/>
          <c:showCatName val="0"/>
          <c:showSerName val="0"/>
          <c:showPercent val="0"/>
          <c:showBubbleSize val="0"/>
        </c:dLbls>
        <c:gapWidth val="50"/>
        <c:overlap val="100"/>
        <c:axId val="-1809359648"/>
        <c:axId val="-1809355760"/>
      </c:barChart>
      <c:catAx>
        <c:axId val="-180935964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1809355760"/>
        <c:crosses val="autoZero"/>
        <c:auto val="1"/>
        <c:lblAlgn val="ctr"/>
        <c:lblOffset val="100"/>
        <c:noMultiLvlLbl val="0"/>
      </c:catAx>
      <c:valAx>
        <c:axId val="-1809355760"/>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180935964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'Bagshawe - Tablas'!$Q$52</c:f>
              <c:strCache>
                <c:ptCount val="1"/>
                <c:pt idx="0">
                  <c:v>ELLOS</c:v>
                </c:pt>
              </c:strCache>
            </c:strRef>
          </c:tx>
          <c:spPr>
            <a:ln w="28575" cap="rnd">
              <a:solidFill>
                <a:schemeClr val="accent1"/>
              </a:solidFill>
              <a:round/>
            </a:ln>
            <a:effectLst/>
          </c:spPr>
          <c:marker>
            <c:symbol val="none"/>
          </c:marker>
          <c:val>
            <c:numRef>
              <c:f>'Bagshawe - Tablas'!$Q$53:$Q$55</c:f>
              <c:numCache>
                <c:formatCode>0.0</c:formatCode>
                <c:ptCount val="3"/>
                <c:pt idx="0">
                  <c:v>34.6</c:v>
                </c:pt>
                <c:pt idx="1">
                  <c:v>11.9</c:v>
                </c:pt>
                <c:pt idx="2">
                  <c:v>24.0</c:v>
                </c:pt>
              </c:numCache>
            </c:numRef>
          </c:val>
          <c:smooth val="0"/>
        </c:ser>
        <c:ser>
          <c:idx val="1"/>
          <c:order val="1"/>
          <c:tx>
            <c:strRef>
              <c:f>'Bagshawe - Tablas'!$R$52</c:f>
              <c:strCache>
                <c:ptCount val="1"/>
                <c:pt idx="0">
                  <c:v>NOSOTROS</c:v>
                </c:pt>
              </c:strCache>
            </c:strRef>
          </c:tx>
          <c:spPr>
            <a:ln w="28575" cap="rnd">
              <a:solidFill>
                <a:schemeClr val="accent2"/>
              </a:solidFill>
              <a:round/>
            </a:ln>
            <a:effectLst/>
          </c:spPr>
          <c:marker>
            <c:symbol val="none"/>
          </c:marker>
          <c:val>
            <c:numRef>
              <c:f>'Bagshawe - Tablas'!$R$53:$R$55</c:f>
              <c:numCache>
                <c:formatCode>0.0</c:formatCode>
                <c:ptCount val="3"/>
                <c:pt idx="0">
                  <c:v>25.9</c:v>
                </c:pt>
                <c:pt idx="1">
                  <c:v>41.1</c:v>
                </c:pt>
                <c:pt idx="2">
                  <c:v>40.3</c:v>
                </c:pt>
              </c:numCache>
            </c:numRef>
          </c:val>
          <c:smooth val="0"/>
        </c:ser>
        <c:dLbls>
          <c:showLegendKey val="0"/>
          <c:showVal val="0"/>
          <c:showCatName val="0"/>
          <c:showSerName val="0"/>
          <c:showPercent val="0"/>
          <c:showBubbleSize val="0"/>
        </c:dLbls>
        <c:smooth val="0"/>
        <c:axId val="-1810756416"/>
        <c:axId val="-1810751952"/>
      </c:lineChart>
      <c:catAx>
        <c:axId val="-1810756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10751952"/>
        <c:crosses val="autoZero"/>
        <c:auto val="1"/>
        <c:lblAlgn val="ctr"/>
        <c:lblOffset val="100"/>
        <c:noMultiLvlLbl val="0"/>
      </c:catAx>
      <c:valAx>
        <c:axId val="-1810751952"/>
        <c:scaling>
          <c:orientation val="minMax"/>
          <c:max val="60.0"/>
          <c:min val="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10756416"/>
        <c:crosses val="autoZero"/>
        <c:crossBetween val="between"/>
        <c:majorUnit val="1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'Kjoniksen - Tablas'!$Q$58</c:f>
              <c:strCache>
                <c:ptCount val="1"/>
                <c:pt idx="0">
                  <c:v>Ellos </c:v>
                </c:pt>
              </c:strCache>
            </c:strRef>
          </c:tx>
          <c:spPr>
            <a:ln w="28575" cap="rnd">
              <a:solidFill>
                <a:schemeClr val="accent1"/>
              </a:solidFill>
              <a:round/>
            </a:ln>
            <a:effectLst/>
          </c:spPr>
          <c:marker>
            <c:symbol val="none"/>
          </c:marker>
          <c:val>
            <c:numRef>
              <c:f>'Kjoniksen - Tablas'!$Q$59:$Q$61</c:f>
              <c:numCache>
                <c:formatCode>General</c:formatCode>
                <c:ptCount val="3"/>
                <c:pt idx="0">
                  <c:v>12.6</c:v>
                </c:pt>
                <c:pt idx="1">
                  <c:v>38.9</c:v>
                </c:pt>
                <c:pt idx="2">
                  <c:v>0.0</c:v>
                </c:pt>
              </c:numCache>
            </c:numRef>
          </c:val>
          <c:smooth val="0"/>
        </c:ser>
        <c:ser>
          <c:idx val="1"/>
          <c:order val="1"/>
          <c:tx>
            <c:strRef>
              <c:f>'Kjoniksen - Tablas'!$R$58</c:f>
              <c:strCache>
                <c:ptCount val="1"/>
                <c:pt idx="0">
                  <c:v>Nosotros</c:v>
                </c:pt>
              </c:strCache>
            </c:strRef>
          </c:tx>
          <c:spPr>
            <a:ln w="28575" cap="rnd">
              <a:solidFill>
                <a:schemeClr val="accent2"/>
              </a:solidFill>
              <a:round/>
            </a:ln>
            <a:effectLst/>
          </c:spPr>
          <c:marker>
            <c:symbol val="none"/>
          </c:marker>
          <c:val>
            <c:numRef>
              <c:f>'Kjoniksen - Tablas'!$R$59:$R$61</c:f>
              <c:numCache>
                <c:formatCode>General</c:formatCode>
                <c:ptCount val="3"/>
                <c:pt idx="0">
                  <c:v>26.3</c:v>
                </c:pt>
                <c:pt idx="1">
                  <c:v>38.9</c:v>
                </c:pt>
                <c:pt idx="2">
                  <c:v>20.0</c:v>
                </c:pt>
              </c:numCache>
            </c:numRef>
          </c:val>
          <c:smooth val="0"/>
        </c:ser>
        <c:dLbls>
          <c:showLegendKey val="0"/>
          <c:showVal val="0"/>
          <c:showCatName val="0"/>
          <c:showSerName val="0"/>
          <c:showPercent val="0"/>
          <c:showBubbleSize val="0"/>
        </c:dLbls>
        <c:smooth val="0"/>
        <c:axId val="-1809935680"/>
        <c:axId val="-1809931216"/>
      </c:lineChart>
      <c:catAx>
        <c:axId val="-180993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09931216"/>
        <c:crosses val="autoZero"/>
        <c:auto val="1"/>
        <c:lblAlgn val="ctr"/>
        <c:lblOffset val="100"/>
        <c:noMultiLvlLbl val="0"/>
      </c:catAx>
      <c:valAx>
        <c:axId val="-1809931216"/>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09935680"/>
        <c:crosses val="autoZero"/>
        <c:crossBetween val="between"/>
        <c:majorUnit val="1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'Charcot - Tablas'!$R$60</c:f>
              <c:strCache>
                <c:ptCount val="1"/>
                <c:pt idx="0">
                  <c:v>Ellos </c:v>
                </c:pt>
              </c:strCache>
            </c:strRef>
          </c:tx>
          <c:spPr>
            <a:ln w="28575" cap="rnd">
              <a:solidFill>
                <a:schemeClr val="accent1"/>
              </a:solidFill>
              <a:round/>
            </a:ln>
            <a:effectLst/>
          </c:spPr>
          <c:marker>
            <c:symbol val="none"/>
          </c:marker>
          <c:val>
            <c:numRef>
              <c:f>'Charcot - Tablas'!$R$61:$R$65</c:f>
              <c:numCache>
                <c:formatCode>0.0</c:formatCode>
                <c:ptCount val="5"/>
                <c:pt idx="0">
                  <c:v>37.5</c:v>
                </c:pt>
                <c:pt idx="1">
                  <c:v>50.0</c:v>
                </c:pt>
                <c:pt idx="2">
                  <c:v>34.1</c:v>
                </c:pt>
                <c:pt idx="3">
                  <c:v>27.6</c:v>
                </c:pt>
                <c:pt idx="4">
                  <c:v>35.5</c:v>
                </c:pt>
              </c:numCache>
            </c:numRef>
          </c:val>
          <c:smooth val="0"/>
        </c:ser>
        <c:ser>
          <c:idx val="1"/>
          <c:order val="1"/>
          <c:tx>
            <c:strRef>
              <c:f>'Charcot - Tablas'!$S$60</c:f>
              <c:strCache>
                <c:ptCount val="1"/>
                <c:pt idx="0">
                  <c:v>Nosotros</c:v>
                </c:pt>
              </c:strCache>
            </c:strRef>
          </c:tx>
          <c:spPr>
            <a:ln w="28575" cap="rnd">
              <a:solidFill>
                <a:schemeClr val="accent2"/>
              </a:solidFill>
              <a:round/>
            </a:ln>
            <a:effectLst/>
          </c:spPr>
          <c:marker>
            <c:symbol val="none"/>
          </c:marker>
          <c:val>
            <c:numRef>
              <c:f>'Charcot - Tablas'!$S$61:$S$65</c:f>
              <c:numCache>
                <c:formatCode>0.0</c:formatCode>
                <c:ptCount val="5"/>
                <c:pt idx="0">
                  <c:v>41.7</c:v>
                </c:pt>
                <c:pt idx="1">
                  <c:v>42.9</c:v>
                </c:pt>
                <c:pt idx="2">
                  <c:v>31.3</c:v>
                </c:pt>
                <c:pt idx="3">
                  <c:v>30.6</c:v>
                </c:pt>
                <c:pt idx="4">
                  <c:v>36.8</c:v>
                </c:pt>
              </c:numCache>
            </c:numRef>
          </c:val>
          <c:smooth val="0"/>
        </c:ser>
        <c:dLbls>
          <c:showLegendKey val="0"/>
          <c:showVal val="0"/>
          <c:showCatName val="0"/>
          <c:showSerName val="0"/>
          <c:showPercent val="0"/>
          <c:showBubbleSize val="0"/>
        </c:dLbls>
        <c:smooth val="0"/>
        <c:axId val="-1820377936"/>
        <c:axId val="-1820373440"/>
      </c:lineChart>
      <c:catAx>
        <c:axId val="-182037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0373440"/>
        <c:crosses val="autoZero"/>
        <c:auto val="1"/>
        <c:lblAlgn val="ctr"/>
        <c:lblOffset val="100"/>
        <c:noMultiLvlLbl val="0"/>
      </c:catAx>
      <c:valAx>
        <c:axId val="-1820373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0377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'Bagshawe - Tablas'!$L$52</c:f>
              <c:strCache>
                <c:ptCount val="1"/>
                <c:pt idx="0">
                  <c:v>MISMO</c:v>
                </c:pt>
              </c:strCache>
            </c:strRef>
          </c:tx>
          <c:spPr>
            <a:ln w="28575" cap="rnd">
              <a:solidFill>
                <a:schemeClr val="accent1"/>
              </a:solidFill>
              <a:round/>
            </a:ln>
            <a:effectLst/>
          </c:spPr>
          <c:marker>
            <c:symbol val="none"/>
          </c:marker>
          <c:cat>
            <c:strRef>
              <c:f>'Bagshawe - Tablas'!$K$53:$K$55</c:f>
              <c:strCache>
                <c:ptCount val="3"/>
                <c:pt idx="0">
                  <c:v>BLOQUE I</c:v>
                </c:pt>
                <c:pt idx="1">
                  <c:v>BLOQUE II</c:v>
                </c:pt>
                <c:pt idx="2">
                  <c:v>BLOQUE III</c:v>
                </c:pt>
              </c:strCache>
            </c:strRef>
          </c:cat>
          <c:val>
            <c:numRef>
              <c:f>'Bagshawe - Tablas'!$L$53:$L$55</c:f>
              <c:numCache>
                <c:formatCode>0.0</c:formatCode>
                <c:ptCount val="3"/>
                <c:pt idx="0">
                  <c:v>26.4</c:v>
                </c:pt>
                <c:pt idx="1">
                  <c:v>56.6</c:v>
                </c:pt>
                <c:pt idx="2">
                  <c:v>31.8</c:v>
                </c:pt>
              </c:numCache>
            </c:numRef>
          </c:val>
          <c:smooth val="0"/>
        </c:ser>
        <c:ser>
          <c:idx val="1"/>
          <c:order val="1"/>
          <c:tx>
            <c:strRef>
              <c:f>'Bagshawe - Tablas'!$M$52</c:f>
              <c:strCache>
                <c:ptCount val="1"/>
                <c:pt idx="0">
                  <c:v>OTRO</c:v>
                </c:pt>
              </c:strCache>
            </c:strRef>
          </c:tx>
          <c:spPr>
            <a:ln w="28575" cap="rnd">
              <a:solidFill>
                <a:schemeClr val="accent2"/>
              </a:solidFill>
              <a:round/>
            </a:ln>
            <a:effectLst/>
          </c:spPr>
          <c:marker>
            <c:symbol val="none"/>
          </c:marker>
          <c:cat>
            <c:strRef>
              <c:f>'Bagshawe - Tablas'!$K$53:$K$55</c:f>
              <c:strCache>
                <c:ptCount val="3"/>
                <c:pt idx="0">
                  <c:v>BLOQUE I</c:v>
                </c:pt>
                <c:pt idx="1">
                  <c:v>BLOQUE II</c:v>
                </c:pt>
                <c:pt idx="2">
                  <c:v>BLOQUE III</c:v>
                </c:pt>
              </c:strCache>
            </c:strRef>
          </c:cat>
          <c:val>
            <c:numRef>
              <c:f>'Bagshawe - Tablas'!$M$53:$M$55</c:f>
              <c:numCache>
                <c:formatCode>0.0</c:formatCode>
                <c:ptCount val="3"/>
                <c:pt idx="0">
                  <c:v>26.4</c:v>
                </c:pt>
                <c:pt idx="1">
                  <c:v>11.3</c:v>
                </c:pt>
                <c:pt idx="2">
                  <c:v>14.1</c:v>
                </c:pt>
              </c:numCache>
            </c:numRef>
          </c:val>
          <c:smooth val="0"/>
        </c:ser>
        <c:ser>
          <c:idx val="2"/>
          <c:order val="2"/>
          <c:tx>
            <c:strRef>
              <c:f>'Bagshawe - Tablas'!$N$52</c:f>
              <c:strCache>
                <c:ptCount val="1"/>
                <c:pt idx="0">
                  <c:v>M/O</c:v>
                </c:pt>
              </c:strCache>
            </c:strRef>
          </c:tx>
          <c:spPr>
            <a:ln w="28575" cap="rnd">
              <a:solidFill>
                <a:schemeClr val="accent3"/>
              </a:solidFill>
              <a:round/>
            </a:ln>
            <a:effectLst/>
          </c:spPr>
          <c:marker>
            <c:symbol val="none"/>
          </c:marker>
          <c:cat>
            <c:strRef>
              <c:f>'Bagshawe - Tablas'!$K$53:$K$55</c:f>
              <c:strCache>
                <c:ptCount val="3"/>
                <c:pt idx="0">
                  <c:v>BLOQUE I</c:v>
                </c:pt>
                <c:pt idx="1">
                  <c:v>BLOQUE II</c:v>
                </c:pt>
                <c:pt idx="2">
                  <c:v>BLOQUE III</c:v>
                </c:pt>
              </c:strCache>
            </c:strRef>
          </c:cat>
          <c:val>
            <c:numRef>
              <c:f>'Bagshawe - Tablas'!$N$53:$N$55</c:f>
              <c:numCache>
                <c:formatCode>0.0</c:formatCode>
                <c:ptCount val="3"/>
                <c:pt idx="0">
                  <c:v>47.2</c:v>
                </c:pt>
                <c:pt idx="1">
                  <c:v>32.1</c:v>
                </c:pt>
                <c:pt idx="2">
                  <c:v>54.1</c:v>
                </c:pt>
              </c:numCache>
            </c:numRef>
          </c:val>
          <c:smooth val="0"/>
        </c:ser>
        <c:dLbls>
          <c:showLegendKey val="0"/>
          <c:showVal val="0"/>
          <c:showCatName val="0"/>
          <c:showSerName val="0"/>
          <c:showPercent val="0"/>
          <c:showBubbleSize val="0"/>
        </c:dLbls>
        <c:smooth val="0"/>
        <c:axId val="-1895921632"/>
        <c:axId val="-1895911200"/>
      </c:lineChart>
      <c:catAx>
        <c:axId val="-189592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95911200"/>
        <c:crosses val="autoZero"/>
        <c:auto val="1"/>
        <c:lblAlgn val="ctr"/>
        <c:lblOffset val="100"/>
        <c:noMultiLvlLbl val="0"/>
      </c:catAx>
      <c:valAx>
        <c:axId val="-1895911200"/>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95921632"/>
        <c:crosses val="autoZero"/>
        <c:crossBetween val="between"/>
        <c:majorUnit val="2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59402668416448"/>
          <c:y val="0.0416666666666667"/>
        </c:manualLayout>
      </c:layout>
      <c:overlay val="0"/>
      <c:spPr>
        <a:noFill/>
        <a:ln>
          <a:noFill/>
        </a:ln>
        <a:effectLst/>
      </c:spPr>
      <c:txPr>
        <a:bodyPr rot="0" spcFirstLastPara="1" vertOverflow="ellipsis" vert="horz" wrap="square" anchor="ctr" anchorCtr="1"/>
        <a:lstStyle/>
        <a:p>
          <a:pPr>
            <a:defRPr sz="1200" b="0" i="0" u="none" strike="noStrike" kern="1200" cap="all" spc="150" baseline="0">
              <a:solidFill>
                <a:schemeClr val="tx1">
                  <a:lumMod val="50000"/>
                  <a:lumOff val="50000"/>
                </a:schemeClr>
              </a:solidFill>
              <a:latin typeface="Century Gothic" charset="0"/>
              <a:ea typeface="Century Gothic" charset="0"/>
              <a:cs typeface="Century Gothic" charset="0"/>
            </a:defRPr>
          </a:pPr>
          <a:endParaRPr lang="es-ES_tradnl"/>
        </a:p>
      </c:txPr>
    </c:title>
    <c:autoTitleDeleted val="0"/>
    <c:plotArea>
      <c:layout/>
      <c:barChart>
        <c:barDir val="col"/>
        <c:grouping val="clustered"/>
        <c:varyColors val="0"/>
        <c:ser>
          <c:idx val="0"/>
          <c:order val="0"/>
          <c:tx>
            <c:strRef>
              <c:f>'Tablas Síntesis'!$L$75</c:f>
              <c:strCache>
                <c:ptCount val="1"/>
                <c:pt idx="0">
                  <c:v>BAGSHAWE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Síntesis'!$M$74:$T$74</c:f>
              <c:strCache>
                <c:ptCount val="8"/>
                <c:pt idx="0">
                  <c:v>OBSERVAR</c:v>
                </c:pt>
                <c:pt idx="1">
                  <c:v>DESCRIBIR </c:v>
                </c:pt>
                <c:pt idx="2">
                  <c:v>REFLEXIÓN</c:v>
                </c:pt>
                <c:pt idx="3">
                  <c:v>COMPARAR</c:v>
                </c:pt>
                <c:pt idx="4">
                  <c:v>DIALOGO</c:v>
                </c:pt>
                <c:pt idx="5">
                  <c:v>CONFLICTO</c:v>
                </c:pt>
                <c:pt idx="6">
                  <c:v>INTERCAMBIO </c:v>
                </c:pt>
                <c:pt idx="7">
                  <c:v>NOMBRAR </c:v>
                </c:pt>
              </c:strCache>
            </c:strRef>
          </c:cat>
          <c:val>
            <c:numRef>
              <c:f>'Tablas Síntesis'!$M$75:$T$75</c:f>
              <c:numCache>
                <c:formatCode>0.0</c:formatCode>
                <c:ptCount val="8"/>
                <c:pt idx="0">
                  <c:v>17.5</c:v>
                </c:pt>
                <c:pt idx="1">
                  <c:v>29.9</c:v>
                </c:pt>
                <c:pt idx="2">
                  <c:v>3.6</c:v>
                </c:pt>
                <c:pt idx="3">
                  <c:v>6.6</c:v>
                </c:pt>
                <c:pt idx="4" formatCode="0">
                  <c:v>0.0</c:v>
                </c:pt>
                <c:pt idx="5" formatCode="0">
                  <c:v>0.0</c:v>
                </c:pt>
                <c:pt idx="6">
                  <c:v>8.8</c:v>
                </c:pt>
                <c:pt idx="7">
                  <c:v>33.6</c:v>
                </c:pt>
              </c:numCache>
            </c:numRef>
          </c:val>
        </c:ser>
        <c:dLbls>
          <c:dLblPos val="outEnd"/>
          <c:showLegendKey val="0"/>
          <c:showVal val="1"/>
          <c:showCatName val="0"/>
          <c:showSerName val="0"/>
          <c:showPercent val="0"/>
          <c:showBubbleSize val="0"/>
        </c:dLbls>
        <c:gapWidth val="164"/>
        <c:overlap val="-22"/>
        <c:axId val="-1823688096"/>
        <c:axId val="-1823683552"/>
      </c:barChart>
      <c:catAx>
        <c:axId val="-182368809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3683552"/>
        <c:crosses val="autoZero"/>
        <c:auto val="1"/>
        <c:lblAlgn val="ctr"/>
        <c:lblOffset val="100"/>
        <c:noMultiLvlLbl val="0"/>
      </c:catAx>
      <c:valAx>
        <c:axId val="-1823683552"/>
        <c:scaling>
          <c:orientation val="minMax"/>
          <c:max val="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3688096"/>
        <c:crosses val="autoZero"/>
        <c:crossBetween val="between"/>
        <c:majorUnit val="1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'Kjoniksen - Tablas'!$L$58</c:f>
              <c:strCache>
                <c:ptCount val="1"/>
                <c:pt idx="0">
                  <c:v>MISMO</c:v>
                </c:pt>
              </c:strCache>
            </c:strRef>
          </c:tx>
          <c:spPr>
            <a:ln w="28575" cap="rnd">
              <a:solidFill>
                <a:schemeClr val="accent1"/>
              </a:solidFill>
              <a:round/>
            </a:ln>
            <a:effectLst/>
          </c:spPr>
          <c:marker>
            <c:symbol val="none"/>
          </c:marker>
          <c:cat>
            <c:strRef>
              <c:f>'Kjoniksen - Tablas'!$K$59:$K$61</c:f>
              <c:strCache>
                <c:ptCount val="3"/>
                <c:pt idx="0">
                  <c:v>BLOQUE I</c:v>
                </c:pt>
                <c:pt idx="1">
                  <c:v>BLOQUE II</c:v>
                </c:pt>
                <c:pt idx="2">
                  <c:v>BLOQUE III</c:v>
                </c:pt>
              </c:strCache>
            </c:strRef>
          </c:cat>
          <c:val>
            <c:numRef>
              <c:f>'Kjoniksen - Tablas'!$L$59:$L$61</c:f>
              <c:numCache>
                <c:formatCode>General</c:formatCode>
                <c:ptCount val="3"/>
                <c:pt idx="0">
                  <c:v>18.0</c:v>
                </c:pt>
                <c:pt idx="1">
                  <c:v>4.5</c:v>
                </c:pt>
                <c:pt idx="2">
                  <c:v>33.3</c:v>
                </c:pt>
              </c:numCache>
            </c:numRef>
          </c:val>
          <c:smooth val="0"/>
        </c:ser>
        <c:ser>
          <c:idx val="1"/>
          <c:order val="1"/>
          <c:tx>
            <c:strRef>
              <c:f>'Kjoniksen - Tablas'!$M$58</c:f>
              <c:strCache>
                <c:ptCount val="1"/>
                <c:pt idx="0">
                  <c:v>OTRO</c:v>
                </c:pt>
              </c:strCache>
            </c:strRef>
          </c:tx>
          <c:spPr>
            <a:ln w="28575" cap="rnd">
              <a:solidFill>
                <a:schemeClr val="accent2"/>
              </a:solidFill>
              <a:round/>
            </a:ln>
            <a:effectLst/>
          </c:spPr>
          <c:marker>
            <c:symbol val="none"/>
          </c:marker>
          <c:cat>
            <c:strRef>
              <c:f>'Kjoniksen - Tablas'!$K$59:$K$61</c:f>
              <c:strCache>
                <c:ptCount val="3"/>
                <c:pt idx="0">
                  <c:v>BLOQUE I</c:v>
                </c:pt>
                <c:pt idx="1">
                  <c:v>BLOQUE II</c:v>
                </c:pt>
                <c:pt idx="2">
                  <c:v>BLOQUE III</c:v>
                </c:pt>
              </c:strCache>
            </c:strRef>
          </c:cat>
          <c:val>
            <c:numRef>
              <c:f>'Kjoniksen - Tablas'!$M$59:$M$61</c:f>
              <c:numCache>
                <c:formatCode>General</c:formatCode>
                <c:ptCount val="3"/>
                <c:pt idx="0">
                  <c:v>60.7</c:v>
                </c:pt>
                <c:pt idx="1">
                  <c:v>45.5</c:v>
                </c:pt>
                <c:pt idx="2">
                  <c:v>66.7</c:v>
                </c:pt>
              </c:numCache>
            </c:numRef>
          </c:val>
          <c:smooth val="0"/>
        </c:ser>
        <c:ser>
          <c:idx val="2"/>
          <c:order val="2"/>
          <c:tx>
            <c:strRef>
              <c:f>'Kjoniksen - Tablas'!$N$58</c:f>
              <c:strCache>
                <c:ptCount val="1"/>
                <c:pt idx="0">
                  <c:v>M/O</c:v>
                </c:pt>
              </c:strCache>
            </c:strRef>
          </c:tx>
          <c:spPr>
            <a:ln w="28575" cap="rnd">
              <a:solidFill>
                <a:schemeClr val="accent3"/>
              </a:solidFill>
              <a:round/>
            </a:ln>
            <a:effectLst/>
          </c:spPr>
          <c:marker>
            <c:symbol val="none"/>
          </c:marker>
          <c:cat>
            <c:strRef>
              <c:f>'Kjoniksen - Tablas'!$K$59:$K$61</c:f>
              <c:strCache>
                <c:ptCount val="3"/>
                <c:pt idx="0">
                  <c:v>BLOQUE I</c:v>
                </c:pt>
                <c:pt idx="1">
                  <c:v>BLOQUE II</c:v>
                </c:pt>
                <c:pt idx="2">
                  <c:v>BLOQUE III</c:v>
                </c:pt>
              </c:strCache>
            </c:strRef>
          </c:cat>
          <c:val>
            <c:numRef>
              <c:f>'Kjoniksen - Tablas'!$N$59:$N$61</c:f>
              <c:numCache>
                <c:formatCode>General</c:formatCode>
                <c:ptCount val="3"/>
                <c:pt idx="0">
                  <c:v>21.3</c:v>
                </c:pt>
                <c:pt idx="1">
                  <c:v>50.0</c:v>
                </c:pt>
                <c:pt idx="2">
                  <c:v>0.0</c:v>
                </c:pt>
              </c:numCache>
            </c:numRef>
          </c:val>
          <c:smooth val="0"/>
        </c:ser>
        <c:dLbls>
          <c:showLegendKey val="0"/>
          <c:showVal val="0"/>
          <c:showCatName val="0"/>
          <c:showSerName val="0"/>
          <c:showPercent val="0"/>
          <c:showBubbleSize val="0"/>
        </c:dLbls>
        <c:smooth val="0"/>
        <c:axId val="-1820589472"/>
        <c:axId val="-1820655584"/>
      </c:lineChart>
      <c:catAx>
        <c:axId val="-182058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0655584"/>
        <c:crosses val="autoZero"/>
        <c:auto val="1"/>
        <c:lblAlgn val="ctr"/>
        <c:lblOffset val="100"/>
        <c:noMultiLvlLbl val="0"/>
      </c:catAx>
      <c:valAx>
        <c:axId val="-1820655584"/>
        <c:scaling>
          <c:orientation val="minMax"/>
          <c:max val="100.0"/>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0589472"/>
        <c:crosses val="autoZero"/>
        <c:crossBetween val="between"/>
        <c:majorUnit val="2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'Charcot - Tablas'!$M$60</c:f>
              <c:strCache>
                <c:ptCount val="1"/>
                <c:pt idx="0">
                  <c:v>MISMO</c:v>
                </c:pt>
              </c:strCache>
            </c:strRef>
          </c:tx>
          <c:spPr>
            <a:ln w="28575" cap="rnd">
              <a:solidFill>
                <a:schemeClr val="accent1"/>
              </a:solidFill>
              <a:round/>
            </a:ln>
            <a:effectLst/>
          </c:spPr>
          <c:marker>
            <c:symbol val="none"/>
          </c:marker>
          <c:cat>
            <c:strRef>
              <c:f>'Charcot - Tablas'!$L$61:$L$65</c:f>
              <c:strCache>
                <c:ptCount val="5"/>
                <c:pt idx="0">
                  <c:v>BLOQUE I</c:v>
                </c:pt>
                <c:pt idx="1">
                  <c:v>BLOQUE II</c:v>
                </c:pt>
                <c:pt idx="2">
                  <c:v>BLOQUE III</c:v>
                </c:pt>
                <c:pt idx="3">
                  <c:v>BLOQUE IV</c:v>
                </c:pt>
                <c:pt idx="4">
                  <c:v>BLOQUE V</c:v>
                </c:pt>
              </c:strCache>
            </c:strRef>
          </c:cat>
          <c:val>
            <c:numRef>
              <c:f>'Charcot - Tablas'!$M$61:$M$65</c:f>
              <c:numCache>
                <c:formatCode>0.0</c:formatCode>
                <c:ptCount val="5"/>
                <c:pt idx="0">
                  <c:v>66.66666666666667</c:v>
                </c:pt>
                <c:pt idx="1">
                  <c:v>0.0</c:v>
                </c:pt>
                <c:pt idx="2">
                  <c:v>32.97872340425532</c:v>
                </c:pt>
                <c:pt idx="3">
                  <c:v>60.0</c:v>
                </c:pt>
                <c:pt idx="4">
                  <c:v>20.54794520547945</c:v>
                </c:pt>
              </c:numCache>
            </c:numRef>
          </c:val>
          <c:smooth val="0"/>
        </c:ser>
        <c:ser>
          <c:idx val="1"/>
          <c:order val="1"/>
          <c:tx>
            <c:strRef>
              <c:f>'Charcot - Tablas'!$N$60</c:f>
              <c:strCache>
                <c:ptCount val="1"/>
                <c:pt idx="0">
                  <c:v>OTRO</c:v>
                </c:pt>
              </c:strCache>
            </c:strRef>
          </c:tx>
          <c:spPr>
            <a:ln w="28575" cap="rnd">
              <a:solidFill>
                <a:schemeClr val="accent2"/>
              </a:solidFill>
              <a:round/>
            </a:ln>
            <a:effectLst/>
          </c:spPr>
          <c:marker>
            <c:symbol val="none"/>
          </c:marker>
          <c:cat>
            <c:strRef>
              <c:f>'Charcot - Tablas'!$L$61:$L$65</c:f>
              <c:strCache>
                <c:ptCount val="5"/>
                <c:pt idx="0">
                  <c:v>BLOQUE I</c:v>
                </c:pt>
                <c:pt idx="1">
                  <c:v>BLOQUE II</c:v>
                </c:pt>
                <c:pt idx="2">
                  <c:v>BLOQUE III</c:v>
                </c:pt>
                <c:pt idx="3">
                  <c:v>BLOQUE IV</c:v>
                </c:pt>
                <c:pt idx="4">
                  <c:v>BLOQUE V</c:v>
                </c:pt>
              </c:strCache>
            </c:strRef>
          </c:cat>
          <c:val>
            <c:numRef>
              <c:f>'Charcot - Tablas'!$N$61:$N$65</c:f>
              <c:numCache>
                <c:formatCode>0.0</c:formatCode>
                <c:ptCount val="5"/>
                <c:pt idx="0">
                  <c:v>12.5</c:v>
                </c:pt>
                <c:pt idx="1">
                  <c:v>0.0</c:v>
                </c:pt>
                <c:pt idx="2">
                  <c:v>18.08510638297872</c:v>
                </c:pt>
                <c:pt idx="3">
                  <c:v>5.714285714285714</c:v>
                </c:pt>
                <c:pt idx="4">
                  <c:v>16.43835616438356</c:v>
                </c:pt>
              </c:numCache>
            </c:numRef>
          </c:val>
          <c:smooth val="0"/>
        </c:ser>
        <c:ser>
          <c:idx val="2"/>
          <c:order val="2"/>
          <c:tx>
            <c:strRef>
              <c:f>'Charcot - Tablas'!$O$60</c:f>
              <c:strCache>
                <c:ptCount val="1"/>
                <c:pt idx="0">
                  <c:v>M/O</c:v>
                </c:pt>
              </c:strCache>
            </c:strRef>
          </c:tx>
          <c:spPr>
            <a:ln w="28575" cap="rnd">
              <a:solidFill>
                <a:schemeClr val="accent3"/>
              </a:solidFill>
              <a:round/>
            </a:ln>
            <a:effectLst/>
          </c:spPr>
          <c:marker>
            <c:symbol val="none"/>
          </c:marker>
          <c:cat>
            <c:strRef>
              <c:f>'Charcot - Tablas'!$L$61:$L$65</c:f>
              <c:strCache>
                <c:ptCount val="5"/>
                <c:pt idx="0">
                  <c:v>BLOQUE I</c:v>
                </c:pt>
                <c:pt idx="1">
                  <c:v>BLOQUE II</c:v>
                </c:pt>
                <c:pt idx="2">
                  <c:v>BLOQUE III</c:v>
                </c:pt>
                <c:pt idx="3">
                  <c:v>BLOQUE IV</c:v>
                </c:pt>
                <c:pt idx="4">
                  <c:v>BLOQUE V</c:v>
                </c:pt>
              </c:strCache>
            </c:strRef>
          </c:cat>
          <c:val>
            <c:numRef>
              <c:f>'Charcot - Tablas'!$O$61:$O$65</c:f>
              <c:numCache>
                <c:formatCode>0.0</c:formatCode>
                <c:ptCount val="5"/>
                <c:pt idx="0">
                  <c:v>20.83333333333333</c:v>
                </c:pt>
                <c:pt idx="1">
                  <c:v>100.0</c:v>
                </c:pt>
                <c:pt idx="2">
                  <c:v>48.93617021276595</c:v>
                </c:pt>
                <c:pt idx="3">
                  <c:v>34.28571428571428</c:v>
                </c:pt>
                <c:pt idx="4">
                  <c:v>63.01369863013699</c:v>
                </c:pt>
              </c:numCache>
            </c:numRef>
          </c:val>
          <c:smooth val="0"/>
        </c:ser>
        <c:dLbls>
          <c:showLegendKey val="0"/>
          <c:showVal val="0"/>
          <c:showCatName val="0"/>
          <c:showSerName val="0"/>
          <c:showPercent val="0"/>
          <c:showBubbleSize val="0"/>
        </c:dLbls>
        <c:smooth val="0"/>
        <c:axId val="-1820546336"/>
        <c:axId val="-1820541616"/>
      </c:lineChart>
      <c:catAx>
        <c:axId val="-182054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0541616"/>
        <c:crosses val="autoZero"/>
        <c:auto val="1"/>
        <c:lblAlgn val="ctr"/>
        <c:lblOffset val="100"/>
        <c:noMultiLvlLbl val="0"/>
      </c:catAx>
      <c:valAx>
        <c:axId val="-1820541616"/>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0546336"/>
        <c:crosses val="autoZero"/>
        <c:crossBetween val="between"/>
        <c:majorUnit val="2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50" baseline="0">
                <a:solidFill>
                  <a:schemeClr val="tx1">
                    <a:lumMod val="65000"/>
                    <a:lumOff val="35000"/>
                  </a:schemeClr>
                </a:solidFill>
                <a:latin typeface="Century Gothic" charset="0"/>
                <a:ea typeface="Century Gothic" charset="0"/>
                <a:cs typeface="Century Gothic" charset="0"/>
              </a:defRPr>
            </a:pPr>
            <a:r>
              <a:rPr lang="es-ES_tradnl" sz="1200" b="0">
                <a:latin typeface="Century Gothic" charset="0"/>
                <a:ea typeface="Century Gothic" charset="0"/>
                <a:cs typeface="Century Gothic" charset="0"/>
              </a:rPr>
              <a:t>Bagshawe</a:t>
            </a:r>
          </a:p>
        </c:rich>
      </c:tx>
      <c:layout>
        <c:manualLayout>
          <c:xMode val="edge"/>
          <c:yMode val="edge"/>
          <c:x val="0.774361111111111"/>
          <c:y val="0.0462962962962963"/>
        </c:manualLayout>
      </c:layout>
      <c:overlay val="0"/>
      <c:spPr>
        <a:noFill/>
        <a:ln>
          <a:noFill/>
        </a:ln>
        <a:effectLst/>
      </c:spPr>
      <c:txPr>
        <a:bodyPr rot="0" spcFirstLastPara="1" vertOverflow="ellipsis" vert="horz" wrap="square" anchor="ctr" anchorCtr="1"/>
        <a:lstStyle/>
        <a:p>
          <a:pPr>
            <a:defRPr sz="1200" b="0" i="0" u="none" strike="noStrike" kern="1200" cap="all" spc="5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barChart>
        <c:barDir val="col"/>
        <c:grouping val="percentStacked"/>
        <c:varyColors val="0"/>
        <c:ser>
          <c:idx val="0"/>
          <c:order val="0"/>
          <c:tx>
            <c:strRef>
              <c:f>'Tablas Síntesis'!$I$123</c:f>
              <c:strCache>
                <c:ptCount val="1"/>
                <c:pt idx="0">
                  <c:v>Ellos </c:v>
                </c:pt>
              </c:strCache>
            </c:strRef>
          </c:tx>
          <c:spPr>
            <a:solidFill>
              <a:schemeClr val="accent6">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'Tablas Síntesis'!$I$124:$I$126</c:f>
              <c:numCache>
                <c:formatCode>0.0</c:formatCode>
                <c:ptCount val="3"/>
                <c:pt idx="0">
                  <c:v>34.6</c:v>
                </c:pt>
                <c:pt idx="1">
                  <c:v>11.9</c:v>
                </c:pt>
                <c:pt idx="2">
                  <c:v>24.0</c:v>
                </c:pt>
              </c:numCache>
            </c:numRef>
          </c:val>
          <c:extLst>
            <c:ext xmlns:c15="http://schemas.microsoft.com/office/drawing/2012/chart" uri="{02D57815-91ED-43cb-92C2-25804820EDAC}">
              <c15:filteredCategoryTitle>
                <c15:cat>
                  <c:multiLvlStrRef>
                    <c:extLst>
                      <c:ext uri="{02D57815-91ED-43cb-92C2-25804820EDAC}">
                        <c15:formulaRef>
                          <c15:sqref>'TABLAS SINTESIS'!#REF!</c15:sqref>
                        </c15:formulaRef>
                      </c:ext>
                    </c:extLst>
                  </c:multiLvlStrRef>
                </c15:cat>
              </c15:filteredCategoryTitle>
            </c:ext>
          </c:extLst>
        </c:ser>
        <c:ser>
          <c:idx val="1"/>
          <c:order val="1"/>
          <c:tx>
            <c:strRef>
              <c:f>'Tablas Síntesis'!$J$123</c:f>
              <c:strCache>
                <c:ptCount val="1"/>
                <c:pt idx="0">
                  <c:v>Nosotros</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'Tablas Síntesis'!$J$124:$J$126</c:f>
              <c:numCache>
                <c:formatCode>0.0</c:formatCode>
                <c:ptCount val="3"/>
                <c:pt idx="0">
                  <c:v>25.9</c:v>
                </c:pt>
                <c:pt idx="1">
                  <c:v>41.1</c:v>
                </c:pt>
                <c:pt idx="2">
                  <c:v>40.3</c:v>
                </c:pt>
              </c:numCache>
            </c:numRef>
          </c:val>
          <c:extLst>
            <c:ext xmlns:c15="http://schemas.microsoft.com/office/drawing/2012/chart" uri="{02D57815-91ED-43cb-92C2-25804820EDAC}">
              <c15:filteredCategoryTitle>
                <c15:cat>
                  <c:multiLvlStrRef>
                    <c:extLst>
                      <c:ext uri="{02D57815-91ED-43cb-92C2-25804820EDAC}">
                        <c15:formulaRef>
                          <c15:sqref>'TABLAS SINTESIS'!#REF!</c15:sqref>
                        </c15:formulaRef>
                      </c:ext>
                    </c:extLst>
                  </c:multiLvlStrRef>
                </c15:cat>
              </c15:filteredCategoryTitle>
            </c:ext>
          </c:extLst>
        </c:ser>
        <c:ser>
          <c:idx val="2"/>
          <c:order val="2"/>
          <c:tx>
            <c:strRef>
              <c:f>'Tablas Síntesis'!$K$123</c:f>
              <c:strCache>
                <c:ptCount val="1"/>
                <c:pt idx="0">
                  <c:v>Resto</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'Tablas Síntesis'!$K$124:$K$126</c:f>
              <c:numCache>
                <c:formatCode>0.0</c:formatCode>
                <c:ptCount val="3"/>
                <c:pt idx="0">
                  <c:v>39.5</c:v>
                </c:pt>
                <c:pt idx="1">
                  <c:v>47.1</c:v>
                </c:pt>
                <c:pt idx="2">
                  <c:v>35.7</c:v>
                </c:pt>
              </c:numCache>
            </c:numRef>
          </c:val>
          <c:extLst>
            <c:ext xmlns:c15="http://schemas.microsoft.com/office/drawing/2012/chart" uri="{02D57815-91ED-43cb-92C2-25804820EDAC}">
              <c15:filteredCategoryTitle>
                <c15:cat>
                  <c:multiLvlStrRef>
                    <c:extLst>
                      <c:ext uri="{02D57815-91ED-43cb-92C2-25804820EDAC}">
                        <c15:formulaRef>
                          <c15:sqref>'TABLAS SINTESIS'!#REF!</c15:sqref>
                        </c15:formulaRef>
                      </c:ext>
                    </c:extLst>
                  </c:multiLvlStrRef>
                </c15:cat>
              </c15:filteredCategoryTitle>
            </c:ext>
          </c:extLst>
        </c:ser>
        <c:dLbls>
          <c:dLblPos val="ctr"/>
          <c:showLegendKey val="0"/>
          <c:showVal val="1"/>
          <c:showCatName val="0"/>
          <c:showSerName val="0"/>
          <c:showPercent val="0"/>
          <c:showBubbleSize val="0"/>
        </c:dLbls>
        <c:gapWidth val="50"/>
        <c:overlap val="100"/>
        <c:axId val="-1820448416"/>
        <c:axId val="-1820443712"/>
      </c:barChart>
      <c:catAx>
        <c:axId val="-182044841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1820443712"/>
        <c:crosses val="autoZero"/>
        <c:auto val="1"/>
        <c:lblAlgn val="ctr"/>
        <c:lblOffset val="100"/>
        <c:noMultiLvlLbl val="0"/>
      </c:catAx>
      <c:valAx>
        <c:axId val="-1820443712"/>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0448416"/>
        <c:crosses val="autoZero"/>
        <c:crossBetween val="between"/>
        <c:maj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50" baseline="0">
                <a:solidFill>
                  <a:schemeClr val="tx1">
                    <a:lumMod val="65000"/>
                    <a:lumOff val="35000"/>
                  </a:schemeClr>
                </a:solidFill>
                <a:latin typeface="Century Gothic" charset="0"/>
                <a:ea typeface="Century Gothic" charset="0"/>
                <a:cs typeface="Century Gothic" charset="0"/>
              </a:defRPr>
            </a:pPr>
            <a:r>
              <a:rPr lang="es-ES_tradnl" sz="1200" b="0">
                <a:latin typeface="Century Gothic" charset="0"/>
                <a:ea typeface="Century Gothic" charset="0"/>
                <a:cs typeface="Century Gothic" charset="0"/>
              </a:rPr>
              <a:t>kjoniksen</a:t>
            </a:r>
          </a:p>
        </c:rich>
      </c:tx>
      <c:layout>
        <c:manualLayout>
          <c:xMode val="edge"/>
          <c:yMode val="edge"/>
          <c:x val="0.762972222222222"/>
          <c:y val="0.0462962962962963"/>
        </c:manualLayout>
      </c:layout>
      <c:overlay val="0"/>
      <c:spPr>
        <a:noFill/>
        <a:ln>
          <a:noFill/>
        </a:ln>
        <a:effectLst/>
      </c:spPr>
      <c:txPr>
        <a:bodyPr rot="0" spcFirstLastPara="1" vertOverflow="ellipsis" vert="horz" wrap="square" anchor="ctr" anchorCtr="1"/>
        <a:lstStyle/>
        <a:p>
          <a:pPr>
            <a:defRPr sz="1200" b="0" i="0" u="none" strike="noStrike" kern="1200" cap="all" spc="5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barChart>
        <c:barDir val="col"/>
        <c:grouping val="percentStacked"/>
        <c:varyColors val="0"/>
        <c:ser>
          <c:idx val="0"/>
          <c:order val="0"/>
          <c:tx>
            <c:strRef>
              <c:f>'Tablas Síntesis'!$I$127</c:f>
              <c:strCache>
                <c:ptCount val="1"/>
                <c:pt idx="0">
                  <c:v>Ellos </c:v>
                </c:pt>
              </c:strCache>
            </c:strRef>
          </c:tx>
          <c:spPr>
            <a:solidFill>
              <a:schemeClr val="accent6">
                <a:alpha val="70000"/>
              </a:schemeClr>
            </a:solidFill>
            <a:ln>
              <a:noFill/>
            </a:ln>
            <a:effectLst/>
          </c:spPr>
          <c:invertIfNegative val="0"/>
          <c:dLbls>
            <c:dLbl>
              <c:idx val="2"/>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'Tablas Síntesis'!$I$128:$I$130</c:f>
              <c:numCache>
                <c:formatCode>0.0</c:formatCode>
                <c:ptCount val="3"/>
                <c:pt idx="0">
                  <c:v>12.6</c:v>
                </c:pt>
                <c:pt idx="1">
                  <c:v>38.9</c:v>
                </c:pt>
                <c:pt idx="2">
                  <c:v>0.0</c:v>
                </c:pt>
              </c:numCache>
            </c:numRef>
          </c:val>
          <c:extLst>
            <c:ext xmlns:c15="http://schemas.microsoft.com/office/drawing/2012/chart" uri="{02D57815-91ED-43cb-92C2-25804820EDAC}">
              <c15:filteredCategoryTitle>
                <c15:cat>
                  <c:multiLvlStrRef>
                    <c:extLst>
                      <c:ext uri="{02D57815-91ED-43cb-92C2-25804820EDAC}">
                        <c15:formulaRef>
                          <c15:sqref>'TABLAS SINTESIS'!#REF!</c15:sqref>
                        </c15:formulaRef>
                      </c:ext>
                    </c:extLst>
                  </c:multiLvlStrRef>
                </c15:cat>
              </c15:filteredCategoryTitle>
            </c:ext>
          </c:extLst>
        </c:ser>
        <c:ser>
          <c:idx val="1"/>
          <c:order val="1"/>
          <c:tx>
            <c:strRef>
              <c:f>'Tablas Síntesis'!$J$127</c:f>
              <c:strCache>
                <c:ptCount val="1"/>
                <c:pt idx="0">
                  <c:v>Nosotros</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'Tablas Síntesis'!$J$128:$J$130</c:f>
              <c:numCache>
                <c:formatCode>0.0</c:formatCode>
                <c:ptCount val="3"/>
                <c:pt idx="0">
                  <c:v>26.3</c:v>
                </c:pt>
                <c:pt idx="1">
                  <c:v>38.9</c:v>
                </c:pt>
                <c:pt idx="2">
                  <c:v>20.0</c:v>
                </c:pt>
              </c:numCache>
            </c:numRef>
          </c:val>
          <c:extLst>
            <c:ext xmlns:c15="http://schemas.microsoft.com/office/drawing/2012/chart" uri="{02D57815-91ED-43cb-92C2-25804820EDAC}">
              <c15:filteredCategoryTitle>
                <c15:cat>
                  <c:multiLvlStrRef>
                    <c:extLst>
                      <c:ext uri="{02D57815-91ED-43cb-92C2-25804820EDAC}">
                        <c15:formulaRef>
                          <c15:sqref>'TABLAS SINTESIS'!#REF!</c15:sqref>
                        </c15:formulaRef>
                      </c:ext>
                    </c:extLst>
                  </c:multiLvlStrRef>
                </c15:cat>
              </c15:filteredCategoryTitle>
            </c:ext>
          </c:extLst>
        </c:ser>
        <c:ser>
          <c:idx val="2"/>
          <c:order val="2"/>
          <c:tx>
            <c:strRef>
              <c:f>'Tablas Síntesis'!$K$127</c:f>
              <c:strCache>
                <c:ptCount val="1"/>
                <c:pt idx="0">
                  <c:v>Resto</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'Tablas Síntesis'!$K$128:$K$130</c:f>
              <c:numCache>
                <c:formatCode>0.0</c:formatCode>
                <c:ptCount val="3"/>
                <c:pt idx="0">
                  <c:v>61.1</c:v>
                </c:pt>
                <c:pt idx="1">
                  <c:v>22.2</c:v>
                </c:pt>
                <c:pt idx="2">
                  <c:v>80.0</c:v>
                </c:pt>
              </c:numCache>
            </c:numRef>
          </c:val>
          <c:extLst>
            <c:ext xmlns:c15="http://schemas.microsoft.com/office/drawing/2012/chart" uri="{02D57815-91ED-43cb-92C2-25804820EDAC}">
              <c15:filteredCategoryTitle>
                <c15:cat>
                  <c:multiLvlStrRef>
                    <c:extLst>
                      <c:ext uri="{02D57815-91ED-43cb-92C2-25804820EDAC}">
                        <c15:formulaRef>
                          <c15:sqref>'TABLAS SINTESIS'!#REF!</c15:sqref>
                        </c15:formulaRef>
                      </c:ext>
                    </c:extLst>
                  </c:multiLvlStrRef>
                </c15:cat>
              </c15:filteredCategoryTitle>
            </c:ext>
          </c:extLst>
        </c:ser>
        <c:dLbls>
          <c:dLblPos val="ctr"/>
          <c:showLegendKey val="0"/>
          <c:showVal val="1"/>
          <c:showCatName val="0"/>
          <c:showSerName val="0"/>
          <c:showPercent val="0"/>
          <c:showBubbleSize val="0"/>
        </c:dLbls>
        <c:gapWidth val="50"/>
        <c:overlap val="100"/>
        <c:axId val="-1869589008"/>
        <c:axId val="-1869584304"/>
      </c:barChart>
      <c:catAx>
        <c:axId val="-186958900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1869584304"/>
        <c:crosses val="autoZero"/>
        <c:auto val="1"/>
        <c:lblAlgn val="ctr"/>
        <c:lblOffset val="100"/>
        <c:noMultiLvlLbl val="0"/>
      </c:catAx>
      <c:valAx>
        <c:axId val="-1869584304"/>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69589008"/>
        <c:crosses val="autoZero"/>
        <c:crossBetween val="between"/>
        <c:maj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50" baseline="0">
                <a:solidFill>
                  <a:schemeClr val="tx1">
                    <a:lumMod val="65000"/>
                    <a:lumOff val="35000"/>
                  </a:schemeClr>
                </a:solidFill>
                <a:latin typeface="Century Gothic" charset="0"/>
                <a:ea typeface="Century Gothic" charset="0"/>
                <a:cs typeface="Century Gothic" charset="0"/>
              </a:defRPr>
            </a:pPr>
            <a:r>
              <a:rPr lang="es-ES_tradnl" sz="1200" b="0">
                <a:latin typeface="Century Gothic" charset="0"/>
                <a:ea typeface="Century Gothic" charset="0"/>
                <a:cs typeface="Century Gothic" charset="0"/>
              </a:rPr>
              <a:t>charcot</a:t>
            </a:r>
          </a:p>
        </c:rich>
      </c:tx>
      <c:layout>
        <c:manualLayout>
          <c:xMode val="edge"/>
          <c:yMode val="edge"/>
          <c:x val="0.774182795751214"/>
          <c:y val="0.0409556313993174"/>
        </c:manualLayout>
      </c:layout>
      <c:overlay val="0"/>
      <c:spPr>
        <a:noFill/>
        <a:ln>
          <a:noFill/>
        </a:ln>
        <a:effectLst/>
      </c:spPr>
      <c:txPr>
        <a:bodyPr rot="0" spcFirstLastPara="1" vertOverflow="ellipsis" vert="horz" wrap="square" anchor="ctr" anchorCtr="1"/>
        <a:lstStyle/>
        <a:p>
          <a:pPr>
            <a:defRPr sz="1200" b="0" i="0" u="none" strike="noStrike" kern="1200" cap="all" spc="5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barChart>
        <c:barDir val="col"/>
        <c:grouping val="percentStacked"/>
        <c:varyColors val="0"/>
        <c:ser>
          <c:idx val="0"/>
          <c:order val="0"/>
          <c:tx>
            <c:strRef>
              <c:f>'Tablas Síntesis'!$I$131</c:f>
              <c:strCache>
                <c:ptCount val="1"/>
                <c:pt idx="0">
                  <c:v>Ellos </c:v>
                </c:pt>
              </c:strCache>
            </c:strRef>
          </c:tx>
          <c:spPr>
            <a:solidFill>
              <a:schemeClr val="accent6">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'Tablas Síntesis'!$I$132:$I$136</c:f>
              <c:numCache>
                <c:formatCode>0.0</c:formatCode>
                <c:ptCount val="5"/>
                <c:pt idx="0">
                  <c:v>37.5</c:v>
                </c:pt>
                <c:pt idx="1">
                  <c:v>50.0</c:v>
                </c:pt>
                <c:pt idx="2">
                  <c:v>34.1</c:v>
                </c:pt>
                <c:pt idx="3">
                  <c:v>27.6</c:v>
                </c:pt>
                <c:pt idx="4">
                  <c:v>35.5</c:v>
                </c:pt>
              </c:numCache>
            </c:numRef>
          </c:val>
          <c:extLst>
            <c:ext xmlns:c15="http://schemas.microsoft.com/office/drawing/2012/chart" uri="{02D57815-91ED-43cb-92C2-25804820EDAC}">
              <c15:filteredCategoryTitle>
                <c15:cat>
                  <c:multiLvlStrRef>
                    <c:extLst>
                      <c:ext uri="{02D57815-91ED-43cb-92C2-25804820EDAC}">
                        <c15:formulaRef>
                          <c15:sqref>'TABLAS SINTESIS'!#REF!</c15:sqref>
                        </c15:formulaRef>
                      </c:ext>
                    </c:extLst>
                  </c:multiLvlStrRef>
                </c15:cat>
              </c15:filteredCategoryTitle>
            </c:ext>
          </c:extLst>
        </c:ser>
        <c:ser>
          <c:idx val="1"/>
          <c:order val="1"/>
          <c:tx>
            <c:strRef>
              <c:f>'Tablas Síntesis'!$J$131</c:f>
              <c:strCache>
                <c:ptCount val="1"/>
                <c:pt idx="0">
                  <c:v>Nosotros</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'Tablas Síntesis'!$J$132:$J$136</c:f>
              <c:numCache>
                <c:formatCode>0.0</c:formatCode>
                <c:ptCount val="5"/>
                <c:pt idx="0">
                  <c:v>41.7</c:v>
                </c:pt>
                <c:pt idx="1">
                  <c:v>42.9</c:v>
                </c:pt>
                <c:pt idx="2">
                  <c:v>31.3</c:v>
                </c:pt>
                <c:pt idx="3">
                  <c:v>30.6</c:v>
                </c:pt>
                <c:pt idx="4">
                  <c:v>36.8</c:v>
                </c:pt>
              </c:numCache>
            </c:numRef>
          </c:val>
          <c:extLst>
            <c:ext xmlns:c15="http://schemas.microsoft.com/office/drawing/2012/chart" uri="{02D57815-91ED-43cb-92C2-25804820EDAC}">
              <c15:filteredCategoryTitle>
                <c15:cat>
                  <c:multiLvlStrRef>
                    <c:extLst>
                      <c:ext uri="{02D57815-91ED-43cb-92C2-25804820EDAC}">
                        <c15:formulaRef>
                          <c15:sqref>'TABLAS SINTESIS'!#REF!</c15:sqref>
                        </c15:formulaRef>
                      </c:ext>
                    </c:extLst>
                  </c:multiLvlStrRef>
                </c15:cat>
              </c15:filteredCategoryTitle>
            </c:ext>
          </c:extLst>
        </c:ser>
        <c:ser>
          <c:idx val="2"/>
          <c:order val="2"/>
          <c:tx>
            <c:strRef>
              <c:f>'Tablas Síntesis'!$K$131</c:f>
              <c:strCache>
                <c:ptCount val="1"/>
                <c:pt idx="0">
                  <c:v>Resto</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'Tablas Síntesis'!$K$132:$K$136</c:f>
              <c:numCache>
                <c:formatCode>0.0</c:formatCode>
                <c:ptCount val="5"/>
                <c:pt idx="0">
                  <c:v>20.9</c:v>
                </c:pt>
                <c:pt idx="1">
                  <c:v>7.1</c:v>
                </c:pt>
                <c:pt idx="2">
                  <c:v>34.6</c:v>
                </c:pt>
                <c:pt idx="3">
                  <c:v>41.8</c:v>
                </c:pt>
                <c:pt idx="4">
                  <c:v>27.6</c:v>
                </c:pt>
              </c:numCache>
            </c:numRef>
          </c:val>
          <c:extLst>
            <c:ext xmlns:c15="http://schemas.microsoft.com/office/drawing/2012/chart" uri="{02D57815-91ED-43cb-92C2-25804820EDAC}">
              <c15:filteredCategoryTitle>
                <c15:cat>
                  <c:multiLvlStrRef>
                    <c:extLst>
                      <c:ext uri="{02D57815-91ED-43cb-92C2-25804820EDAC}">
                        <c15:formulaRef>
                          <c15:sqref>'TABLAS SINTESIS'!#REF!</c15:sqref>
                        </c15:formulaRef>
                      </c:ext>
                    </c:extLst>
                  </c:multiLvlStrRef>
                </c15:cat>
              </c15:filteredCategoryTitle>
            </c:ext>
          </c:extLst>
        </c:ser>
        <c:dLbls>
          <c:dLblPos val="ctr"/>
          <c:showLegendKey val="0"/>
          <c:showVal val="1"/>
          <c:showCatName val="0"/>
          <c:showSerName val="0"/>
          <c:showPercent val="0"/>
          <c:showBubbleSize val="0"/>
        </c:dLbls>
        <c:gapWidth val="50"/>
        <c:overlap val="100"/>
        <c:axId val="-1826551760"/>
        <c:axId val="-1826547056"/>
      </c:barChart>
      <c:catAx>
        <c:axId val="-182655176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1826547056"/>
        <c:crosses val="autoZero"/>
        <c:auto val="1"/>
        <c:lblAlgn val="ctr"/>
        <c:lblOffset val="100"/>
        <c:noMultiLvlLbl val="0"/>
      </c:catAx>
      <c:valAx>
        <c:axId val="-1826547056"/>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6551760"/>
        <c:crosses val="autoZero"/>
        <c:crossBetween val="between"/>
        <c:maj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'Kjoniksen - Tablas'!$C$20</c:f>
              <c:strCache>
                <c:ptCount val="1"/>
                <c:pt idx="0">
                  <c:v> x Nacionalidad</c:v>
                </c:pt>
              </c:strCache>
            </c:strRef>
          </c:tx>
          <c:spPr>
            <a:solidFill>
              <a:schemeClr val="accent1"/>
            </a:solidFill>
            <a:ln>
              <a:noFill/>
            </a:ln>
            <a:effectLst/>
          </c:spPr>
          <c:invertIfNegative val="0"/>
          <c:cat>
            <c:strRef>
              <c:f>'Kjoniksen - Tablas'!$B$21:$B$23</c:f>
              <c:strCache>
                <c:ptCount val="3"/>
                <c:pt idx="0">
                  <c:v>OTRO</c:v>
                </c:pt>
                <c:pt idx="1">
                  <c:v>MISMO</c:v>
                </c:pt>
                <c:pt idx="2">
                  <c:v>M/O</c:v>
                </c:pt>
              </c:strCache>
            </c:strRef>
          </c:cat>
          <c:val>
            <c:numRef>
              <c:f>'Kjoniksen - Tablas'!$C$21:$C$23</c:f>
              <c:numCache>
                <c:formatCode>General</c:formatCode>
                <c:ptCount val="3"/>
                <c:pt idx="0">
                  <c:v>2.0</c:v>
                </c:pt>
                <c:pt idx="1">
                  <c:v>0.0</c:v>
                </c:pt>
                <c:pt idx="2">
                  <c:v>2.0</c:v>
                </c:pt>
              </c:numCache>
            </c:numRef>
          </c:val>
        </c:ser>
        <c:ser>
          <c:idx val="1"/>
          <c:order val="1"/>
          <c:tx>
            <c:strRef>
              <c:f>'Kjoniksen - Tablas'!$D$20</c:f>
              <c:strCache>
                <c:ptCount val="1"/>
                <c:pt idx="0">
                  <c:v>x Profesion/Función</c:v>
                </c:pt>
              </c:strCache>
            </c:strRef>
          </c:tx>
          <c:spPr>
            <a:solidFill>
              <a:schemeClr val="accent2"/>
            </a:solidFill>
            <a:ln>
              <a:noFill/>
            </a:ln>
            <a:effectLst/>
          </c:spPr>
          <c:invertIfNegative val="0"/>
          <c:cat>
            <c:strRef>
              <c:f>'Kjoniksen - Tablas'!$B$21:$B$23</c:f>
              <c:strCache>
                <c:ptCount val="3"/>
                <c:pt idx="0">
                  <c:v>OTRO</c:v>
                </c:pt>
                <c:pt idx="1">
                  <c:v>MISMO</c:v>
                </c:pt>
                <c:pt idx="2">
                  <c:v>M/O</c:v>
                </c:pt>
              </c:strCache>
            </c:strRef>
          </c:cat>
          <c:val>
            <c:numRef>
              <c:f>'Kjoniksen - Tablas'!$D$21:$D$23</c:f>
              <c:numCache>
                <c:formatCode>General</c:formatCode>
                <c:ptCount val="3"/>
                <c:pt idx="0">
                  <c:v>26.0</c:v>
                </c:pt>
                <c:pt idx="1">
                  <c:v>4.0</c:v>
                </c:pt>
                <c:pt idx="2">
                  <c:v>6.0</c:v>
                </c:pt>
              </c:numCache>
            </c:numRef>
          </c:val>
        </c:ser>
        <c:ser>
          <c:idx val="2"/>
          <c:order val="2"/>
          <c:tx>
            <c:strRef>
              <c:f>'Kjoniksen - Tablas'!$E$20</c:f>
              <c:strCache>
                <c:ptCount val="1"/>
                <c:pt idx="0">
                  <c:v> x  Nombre Propio</c:v>
                </c:pt>
              </c:strCache>
            </c:strRef>
          </c:tx>
          <c:spPr>
            <a:solidFill>
              <a:schemeClr val="accent3"/>
            </a:solidFill>
            <a:ln>
              <a:noFill/>
            </a:ln>
            <a:effectLst/>
          </c:spPr>
          <c:invertIfNegative val="0"/>
          <c:cat>
            <c:strRef>
              <c:f>'Kjoniksen - Tablas'!$B$21:$B$23</c:f>
              <c:strCache>
                <c:ptCount val="3"/>
                <c:pt idx="0">
                  <c:v>OTRO</c:v>
                </c:pt>
                <c:pt idx="1">
                  <c:v>MISMO</c:v>
                </c:pt>
                <c:pt idx="2">
                  <c:v>M/O</c:v>
                </c:pt>
              </c:strCache>
            </c:strRef>
          </c:cat>
          <c:val>
            <c:numRef>
              <c:f>'Kjoniksen - Tablas'!$E$21:$E$23</c:f>
              <c:numCache>
                <c:formatCode>General</c:formatCode>
                <c:ptCount val="3"/>
                <c:pt idx="0">
                  <c:v>11.0</c:v>
                </c:pt>
                <c:pt idx="1">
                  <c:v>1.0</c:v>
                </c:pt>
                <c:pt idx="2">
                  <c:v>2.0</c:v>
                </c:pt>
              </c:numCache>
            </c:numRef>
          </c:val>
        </c:ser>
        <c:ser>
          <c:idx val="3"/>
          <c:order val="3"/>
          <c:tx>
            <c:strRef>
              <c:f>'Kjoniksen - Tablas'!$F$20</c:f>
              <c:strCache>
                <c:ptCount val="1"/>
                <c:pt idx="0">
                  <c:v>x Otro</c:v>
                </c:pt>
              </c:strCache>
            </c:strRef>
          </c:tx>
          <c:spPr>
            <a:solidFill>
              <a:schemeClr val="accent4"/>
            </a:solidFill>
            <a:ln>
              <a:noFill/>
            </a:ln>
            <a:effectLst/>
          </c:spPr>
          <c:invertIfNegative val="0"/>
          <c:cat>
            <c:strRef>
              <c:f>'Kjoniksen - Tablas'!$B$21:$B$23</c:f>
              <c:strCache>
                <c:ptCount val="3"/>
                <c:pt idx="0">
                  <c:v>OTRO</c:v>
                </c:pt>
                <c:pt idx="1">
                  <c:v>MISMO</c:v>
                </c:pt>
                <c:pt idx="2">
                  <c:v>M/O</c:v>
                </c:pt>
              </c:strCache>
            </c:strRef>
          </c:cat>
          <c:val>
            <c:numRef>
              <c:f>'Kjoniksen - Tablas'!$F$21:$F$23</c:f>
              <c:numCache>
                <c:formatCode>General</c:formatCode>
                <c:ptCount val="3"/>
                <c:pt idx="0">
                  <c:v>20.0</c:v>
                </c:pt>
                <c:pt idx="1">
                  <c:v>2.0</c:v>
                </c:pt>
                <c:pt idx="2">
                  <c:v>6.0</c:v>
                </c:pt>
              </c:numCache>
            </c:numRef>
          </c:val>
        </c:ser>
        <c:dLbls>
          <c:showLegendKey val="0"/>
          <c:showVal val="0"/>
          <c:showCatName val="0"/>
          <c:showSerName val="0"/>
          <c:showPercent val="0"/>
          <c:showBubbleSize val="0"/>
        </c:dLbls>
        <c:gapWidth val="150"/>
        <c:overlap val="100"/>
        <c:axId val="-1825255264"/>
        <c:axId val="-1825250416"/>
      </c:barChart>
      <c:catAx>
        <c:axId val="-182525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5250416"/>
        <c:crosses val="autoZero"/>
        <c:auto val="1"/>
        <c:lblAlgn val="ctr"/>
        <c:lblOffset val="100"/>
        <c:noMultiLvlLbl val="0"/>
      </c:catAx>
      <c:valAx>
        <c:axId val="-1825250416"/>
        <c:scaling>
          <c:orientation val="minMax"/>
          <c:max val="250.0"/>
          <c:min val="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525526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'Bagshawe - Tablas'!$C$20</c:f>
              <c:strCache>
                <c:ptCount val="1"/>
                <c:pt idx="0">
                  <c:v> x Nacionalidad</c:v>
                </c:pt>
              </c:strCache>
            </c:strRef>
          </c:tx>
          <c:spPr>
            <a:solidFill>
              <a:schemeClr val="accent1"/>
            </a:solidFill>
            <a:ln>
              <a:noFill/>
            </a:ln>
            <a:effectLst/>
          </c:spPr>
          <c:invertIfNegative val="0"/>
          <c:cat>
            <c:strRef>
              <c:f>'Bagshawe - Tablas'!$B$21:$B$23</c:f>
              <c:strCache>
                <c:ptCount val="3"/>
                <c:pt idx="0">
                  <c:v>OTRO</c:v>
                </c:pt>
                <c:pt idx="1">
                  <c:v>MISMO</c:v>
                </c:pt>
                <c:pt idx="2">
                  <c:v>M/O</c:v>
                </c:pt>
              </c:strCache>
            </c:strRef>
          </c:cat>
          <c:val>
            <c:numRef>
              <c:f>'Bagshawe - Tablas'!$C$21:$C$23</c:f>
              <c:numCache>
                <c:formatCode>General</c:formatCode>
                <c:ptCount val="3"/>
                <c:pt idx="0">
                  <c:v>1.0</c:v>
                </c:pt>
                <c:pt idx="1">
                  <c:v>0.0</c:v>
                </c:pt>
                <c:pt idx="2">
                  <c:v>1.0</c:v>
                </c:pt>
              </c:numCache>
            </c:numRef>
          </c:val>
        </c:ser>
        <c:ser>
          <c:idx val="1"/>
          <c:order val="1"/>
          <c:tx>
            <c:strRef>
              <c:f>'Bagshawe - Tablas'!$D$20</c:f>
              <c:strCache>
                <c:ptCount val="1"/>
                <c:pt idx="0">
                  <c:v>x Profesion/Función</c:v>
                </c:pt>
              </c:strCache>
            </c:strRef>
          </c:tx>
          <c:spPr>
            <a:solidFill>
              <a:schemeClr val="accent2"/>
            </a:solidFill>
            <a:ln>
              <a:noFill/>
            </a:ln>
            <a:effectLst/>
          </c:spPr>
          <c:invertIfNegative val="0"/>
          <c:cat>
            <c:strRef>
              <c:f>'Bagshawe - Tablas'!$B$21:$B$23</c:f>
              <c:strCache>
                <c:ptCount val="3"/>
                <c:pt idx="0">
                  <c:v>OTRO</c:v>
                </c:pt>
                <c:pt idx="1">
                  <c:v>MISMO</c:v>
                </c:pt>
                <c:pt idx="2">
                  <c:v>M/O</c:v>
                </c:pt>
              </c:strCache>
            </c:strRef>
          </c:cat>
          <c:val>
            <c:numRef>
              <c:f>'Bagshawe - Tablas'!$D$21:$D$23</c:f>
              <c:numCache>
                <c:formatCode>General</c:formatCode>
                <c:ptCount val="3"/>
                <c:pt idx="0">
                  <c:v>20.0</c:v>
                </c:pt>
                <c:pt idx="1">
                  <c:v>5.0</c:v>
                </c:pt>
                <c:pt idx="2">
                  <c:v>59.0</c:v>
                </c:pt>
              </c:numCache>
            </c:numRef>
          </c:val>
        </c:ser>
        <c:ser>
          <c:idx val="2"/>
          <c:order val="2"/>
          <c:tx>
            <c:strRef>
              <c:f>'Bagshawe - Tablas'!$E$20</c:f>
              <c:strCache>
                <c:ptCount val="1"/>
                <c:pt idx="0">
                  <c:v> x  Nombre Propio</c:v>
                </c:pt>
              </c:strCache>
            </c:strRef>
          </c:tx>
          <c:spPr>
            <a:solidFill>
              <a:schemeClr val="accent3"/>
            </a:solidFill>
            <a:ln>
              <a:noFill/>
            </a:ln>
            <a:effectLst/>
          </c:spPr>
          <c:invertIfNegative val="0"/>
          <c:cat>
            <c:strRef>
              <c:f>'Bagshawe - Tablas'!$B$21:$B$23</c:f>
              <c:strCache>
                <c:ptCount val="3"/>
                <c:pt idx="0">
                  <c:v>OTRO</c:v>
                </c:pt>
                <c:pt idx="1">
                  <c:v>MISMO</c:v>
                </c:pt>
                <c:pt idx="2">
                  <c:v>M/O</c:v>
                </c:pt>
              </c:strCache>
            </c:strRef>
          </c:cat>
          <c:val>
            <c:numRef>
              <c:f>'Bagshawe - Tablas'!$E$21:$E$23</c:f>
              <c:numCache>
                <c:formatCode>General</c:formatCode>
                <c:ptCount val="3"/>
                <c:pt idx="0">
                  <c:v>15.0</c:v>
                </c:pt>
                <c:pt idx="1">
                  <c:v>25.0</c:v>
                </c:pt>
                <c:pt idx="2">
                  <c:v>49.0</c:v>
                </c:pt>
              </c:numCache>
            </c:numRef>
          </c:val>
        </c:ser>
        <c:ser>
          <c:idx val="3"/>
          <c:order val="3"/>
          <c:tx>
            <c:strRef>
              <c:f>'Bagshawe - Tablas'!$F$20</c:f>
              <c:strCache>
                <c:ptCount val="1"/>
                <c:pt idx="0">
                  <c:v>x Otro</c:v>
                </c:pt>
              </c:strCache>
            </c:strRef>
          </c:tx>
          <c:spPr>
            <a:solidFill>
              <a:schemeClr val="accent4"/>
            </a:solidFill>
            <a:ln>
              <a:noFill/>
            </a:ln>
            <a:effectLst/>
          </c:spPr>
          <c:invertIfNegative val="0"/>
          <c:cat>
            <c:strRef>
              <c:f>'Bagshawe - Tablas'!$B$21:$B$23</c:f>
              <c:strCache>
                <c:ptCount val="3"/>
                <c:pt idx="0">
                  <c:v>OTRO</c:v>
                </c:pt>
                <c:pt idx="1">
                  <c:v>MISMO</c:v>
                </c:pt>
                <c:pt idx="2">
                  <c:v>M/O</c:v>
                </c:pt>
              </c:strCache>
            </c:strRef>
          </c:cat>
          <c:val>
            <c:numRef>
              <c:f>'Bagshawe - Tablas'!$F$21:$F$23</c:f>
              <c:numCache>
                <c:formatCode>General</c:formatCode>
                <c:ptCount val="3"/>
                <c:pt idx="0">
                  <c:v>10.0</c:v>
                </c:pt>
                <c:pt idx="1">
                  <c:v>10.0</c:v>
                </c:pt>
                <c:pt idx="2">
                  <c:v>27.0</c:v>
                </c:pt>
              </c:numCache>
            </c:numRef>
          </c:val>
        </c:ser>
        <c:dLbls>
          <c:showLegendKey val="0"/>
          <c:showVal val="0"/>
          <c:showCatName val="0"/>
          <c:showSerName val="0"/>
          <c:showPercent val="0"/>
          <c:showBubbleSize val="0"/>
        </c:dLbls>
        <c:gapWidth val="150"/>
        <c:overlap val="100"/>
        <c:axId val="-1825183888"/>
        <c:axId val="-1825179040"/>
      </c:barChart>
      <c:catAx>
        <c:axId val="-182518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5179040"/>
        <c:crosses val="autoZero"/>
        <c:auto val="1"/>
        <c:lblAlgn val="ctr"/>
        <c:lblOffset val="100"/>
        <c:noMultiLvlLbl val="0"/>
      </c:catAx>
      <c:valAx>
        <c:axId val="-1825179040"/>
        <c:scaling>
          <c:orientation val="minMax"/>
          <c:max val="250.0"/>
          <c:min val="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51838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36128787878788"/>
          <c:y val="0.0548765432098765"/>
          <c:w val="0.558154292929293"/>
          <c:h val="0.854687962962963"/>
        </c:manualLayout>
      </c:layout>
      <c:barChart>
        <c:barDir val="col"/>
        <c:grouping val="percentStacked"/>
        <c:varyColors val="0"/>
        <c:ser>
          <c:idx val="0"/>
          <c:order val="0"/>
          <c:tx>
            <c:strRef>
              <c:f>'Bagshawe - Tablas'!$J$20</c:f>
              <c:strCache>
                <c:ptCount val="1"/>
                <c:pt idx="0">
                  <c:v> x Nacionalidad</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Lbl>
              <c:idx val="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'Bagshawe - Tablas'!$I$21:$I$22</c:f>
              <c:strCache>
                <c:ptCount val="2"/>
                <c:pt idx="0">
                  <c:v>OTRO</c:v>
                </c:pt>
                <c:pt idx="1">
                  <c:v>MISMO</c:v>
                </c:pt>
              </c:strCache>
            </c:strRef>
          </c:cat>
          <c:val>
            <c:numRef>
              <c:f>'Bagshawe - Tablas'!$J$21:$J$22</c:f>
              <c:numCache>
                <c:formatCode>General</c:formatCode>
                <c:ptCount val="2"/>
                <c:pt idx="0" formatCode="0.0">
                  <c:v>2.173913043478261</c:v>
                </c:pt>
                <c:pt idx="1">
                  <c:v>0.0</c:v>
                </c:pt>
              </c:numCache>
            </c:numRef>
          </c:val>
        </c:ser>
        <c:ser>
          <c:idx val="1"/>
          <c:order val="1"/>
          <c:tx>
            <c:strRef>
              <c:f>'Bagshawe - Tablas'!$K$20</c:f>
              <c:strCache>
                <c:ptCount val="1"/>
                <c:pt idx="0">
                  <c:v>x Profesion/Función</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'Bagshawe - Tablas'!$I$21:$I$22</c:f>
              <c:strCache>
                <c:ptCount val="2"/>
                <c:pt idx="0">
                  <c:v>OTRO</c:v>
                </c:pt>
                <c:pt idx="1">
                  <c:v>MISMO</c:v>
                </c:pt>
              </c:strCache>
            </c:strRef>
          </c:cat>
          <c:val>
            <c:numRef>
              <c:f>'Bagshawe - Tablas'!$K$21:$K$22</c:f>
              <c:numCache>
                <c:formatCode>General</c:formatCode>
                <c:ptCount val="2"/>
                <c:pt idx="0" formatCode="0.0">
                  <c:v>43.47826086956522</c:v>
                </c:pt>
                <c:pt idx="1">
                  <c:v>12.5</c:v>
                </c:pt>
              </c:numCache>
            </c:numRef>
          </c:val>
        </c:ser>
        <c:ser>
          <c:idx val="2"/>
          <c:order val="2"/>
          <c:tx>
            <c:strRef>
              <c:f>'Bagshawe - Tablas'!$L$20</c:f>
              <c:strCache>
                <c:ptCount val="1"/>
                <c:pt idx="0">
                  <c:v> x  Nombre Propio</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'Bagshawe - Tablas'!$I$21:$I$22</c:f>
              <c:strCache>
                <c:ptCount val="2"/>
                <c:pt idx="0">
                  <c:v>OTRO</c:v>
                </c:pt>
                <c:pt idx="1">
                  <c:v>MISMO</c:v>
                </c:pt>
              </c:strCache>
            </c:strRef>
          </c:cat>
          <c:val>
            <c:numRef>
              <c:f>'Bagshawe - Tablas'!$L$21:$L$22</c:f>
              <c:numCache>
                <c:formatCode>General</c:formatCode>
                <c:ptCount val="2"/>
                <c:pt idx="0" formatCode="0.0">
                  <c:v>32.60869565217391</c:v>
                </c:pt>
                <c:pt idx="1">
                  <c:v>62.5</c:v>
                </c:pt>
              </c:numCache>
            </c:numRef>
          </c:val>
        </c:ser>
        <c:ser>
          <c:idx val="3"/>
          <c:order val="3"/>
          <c:tx>
            <c:strRef>
              <c:f>'Bagshawe - Tablas'!$M$20</c:f>
              <c:strCache>
                <c:ptCount val="1"/>
                <c:pt idx="0">
                  <c:v>x Otro</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'Bagshawe - Tablas'!$I$21:$I$22</c:f>
              <c:strCache>
                <c:ptCount val="2"/>
                <c:pt idx="0">
                  <c:v>OTRO</c:v>
                </c:pt>
                <c:pt idx="1">
                  <c:v>MISMO</c:v>
                </c:pt>
              </c:strCache>
            </c:strRef>
          </c:cat>
          <c:val>
            <c:numRef>
              <c:f>'Bagshawe - Tablas'!$M$21:$M$22</c:f>
              <c:numCache>
                <c:formatCode>General</c:formatCode>
                <c:ptCount val="2"/>
                <c:pt idx="0" formatCode="0.0">
                  <c:v>21.73913043478261</c:v>
                </c:pt>
                <c:pt idx="1">
                  <c:v>25.0</c:v>
                </c:pt>
              </c:numCache>
            </c:numRef>
          </c:val>
        </c:ser>
        <c:dLbls>
          <c:dLblPos val="ctr"/>
          <c:showLegendKey val="0"/>
          <c:showVal val="1"/>
          <c:showCatName val="0"/>
          <c:showSerName val="0"/>
          <c:showPercent val="0"/>
          <c:showBubbleSize val="0"/>
        </c:dLbls>
        <c:gapWidth val="150"/>
        <c:overlap val="100"/>
        <c:axId val="-1825073568"/>
        <c:axId val="-1825068992"/>
      </c:barChart>
      <c:catAx>
        <c:axId val="-182507356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5068992"/>
        <c:crosses val="autoZero"/>
        <c:auto val="1"/>
        <c:lblAlgn val="ctr"/>
        <c:lblOffset val="100"/>
        <c:noMultiLvlLbl val="0"/>
      </c:catAx>
      <c:valAx>
        <c:axId val="-1825068992"/>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5073568"/>
        <c:crosses val="autoZero"/>
        <c:crossBetween val="between"/>
        <c:majorUnit val="0.2"/>
      </c:valAx>
      <c:spPr>
        <a:noFill/>
        <a:ln>
          <a:noFill/>
        </a:ln>
        <a:effectLst/>
      </c:spPr>
    </c:plotArea>
    <c:legend>
      <c:legendPos val="r"/>
      <c:layout>
        <c:manualLayout>
          <c:xMode val="edge"/>
          <c:yMode val="edge"/>
          <c:x val="0.659115656565656"/>
          <c:y val="0.35164012345679"/>
          <c:w val="0.315227777777778"/>
          <c:h val="0.296719753086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16919191919192"/>
          <c:y val="0.0509567901234568"/>
          <c:w val="0.525172222222222"/>
          <c:h val="0.863429012345679"/>
        </c:manualLayout>
      </c:layout>
      <c:barChart>
        <c:barDir val="col"/>
        <c:grouping val="percentStacked"/>
        <c:varyColors val="0"/>
        <c:ser>
          <c:idx val="0"/>
          <c:order val="0"/>
          <c:tx>
            <c:strRef>
              <c:f>'Kjoniksen - Tablas'!$J$20</c:f>
              <c:strCache>
                <c:ptCount val="1"/>
                <c:pt idx="0">
                  <c:v> x Nacionalidad</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'Kjoniksen - Tablas'!$I$21:$I$22</c:f>
              <c:strCache>
                <c:ptCount val="2"/>
                <c:pt idx="0">
                  <c:v>OTRO</c:v>
                </c:pt>
                <c:pt idx="1">
                  <c:v>MISMO</c:v>
                </c:pt>
              </c:strCache>
            </c:strRef>
          </c:cat>
          <c:val>
            <c:numRef>
              <c:f>'Kjoniksen - Tablas'!$J$21:$J$22</c:f>
              <c:numCache>
                <c:formatCode>0.0</c:formatCode>
                <c:ptCount val="2"/>
                <c:pt idx="0">
                  <c:v>3.5</c:v>
                </c:pt>
                <c:pt idx="1">
                  <c:v>0.0</c:v>
                </c:pt>
              </c:numCache>
            </c:numRef>
          </c:val>
        </c:ser>
        <c:ser>
          <c:idx val="1"/>
          <c:order val="1"/>
          <c:tx>
            <c:strRef>
              <c:f>'Kjoniksen - Tablas'!$K$20</c:f>
              <c:strCache>
                <c:ptCount val="1"/>
                <c:pt idx="0">
                  <c:v>x Profesion/Función</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'Kjoniksen - Tablas'!$I$21:$I$22</c:f>
              <c:strCache>
                <c:ptCount val="2"/>
                <c:pt idx="0">
                  <c:v>OTRO</c:v>
                </c:pt>
                <c:pt idx="1">
                  <c:v>MISMO</c:v>
                </c:pt>
              </c:strCache>
            </c:strRef>
          </c:cat>
          <c:val>
            <c:numRef>
              <c:f>'Kjoniksen - Tablas'!$K$21:$K$22</c:f>
              <c:numCache>
                <c:formatCode>0.0</c:formatCode>
                <c:ptCount val="2"/>
                <c:pt idx="0">
                  <c:v>45.6</c:v>
                </c:pt>
                <c:pt idx="1">
                  <c:v>57.1</c:v>
                </c:pt>
              </c:numCache>
            </c:numRef>
          </c:val>
        </c:ser>
        <c:ser>
          <c:idx val="2"/>
          <c:order val="2"/>
          <c:tx>
            <c:strRef>
              <c:f>'Kjoniksen - Tablas'!$L$20</c:f>
              <c:strCache>
                <c:ptCount val="1"/>
                <c:pt idx="0">
                  <c:v> x  Nombre Propio</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'Kjoniksen - Tablas'!$I$21:$I$22</c:f>
              <c:strCache>
                <c:ptCount val="2"/>
                <c:pt idx="0">
                  <c:v>OTRO</c:v>
                </c:pt>
                <c:pt idx="1">
                  <c:v>MISMO</c:v>
                </c:pt>
              </c:strCache>
            </c:strRef>
          </c:cat>
          <c:val>
            <c:numRef>
              <c:f>'Kjoniksen - Tablas'!$L$21:$L$22</c:f>
              <c:numCache>
                <c:formatCode>0.0</c:formatCode>
                <c:ptCount val="2"/>
                <c:pt idx="0">
                  <c:v>19.3</c:v>
                </c:pt>
                <c:pt idx="1">
                  <c:v>14.3</c:v>
                </c:pt>
              </c:numCache>
            </c:numRef>
          </c:val>
        </c:ser>
        <c:ser>
          <c:idx val="3"/>
          <c:order val="3"/>
          <c:tx>
            <c:strRef>
              <c:f>'Kjoniksen - Tablas'!$M$20</c:f>
              <c:strCache>
                <c:ptCount val="1"/>
                <c:pt idx="0">
                  <c:v>x Otro</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'Kjoniksen - Tablas'!$I$21:$I$22</c:f>
              <c:strCache>
                <c:ptCount val="2"/>
                <c:pt idx="0">
                  <c:v>OTRO</c:v>
                </c:pt>
                <c:pt idx="1">
                  <c:v>MISMO</c:v>
                </c:pt>
              </c:strCache>
            </c:strRef>
          </c:cat>
          <c:val>
            <c:numRef>
              <c:f>'Kjoniksen - Tablas'!$M$21:$M$22</c:f>
              <c:numCache>
                <c:formatCode>0.0</c:formatCode>
                <c:ptCount val="2"/>
                <c:pt idx="0">
                  <c:v>35.1</c:v>
                </c:pt>
                <c:pt idx="1">
                  <c:v>28.6</c:v>
                </c:pt>
              </c:numCache>
            </c:numRef>
          </c:val>
        </c:ser>
        <c:dLbls>
          <c:dLblPos val="ctr"/>
          <c:showLegendKey val="0"/>
          <c:showVal val="1"/>
          <c:showCatName val="0"/>
          <c:showSerName val="0"/>
          <c:showPercent val="0"/>
          <c:showBubbleSize val="0"/>
        </c:dLbls>
        <c:gapWidth val="150"/>
        <c:overlap val="100"/>
        <c:axId val="-1809918144"/>
        <c:axId val="-1809913632"/>
      </c:barChart>
      <c:catAx>
        <c:axId val="-180991814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09913632"/>
        <c:crosses val="autoZero"/>
        <c:auto val="1"/>
        <c:lblAlgn val="ctr"/>
        <c:lblOffset val="100"/>
        <c:noMultiLvlLbl val="0"/>
      </c:catAx>
      <c:valAx>
        <c:axId val="-1809913632"/>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09918144"/>
        <c:crosses val="autoZero"/>
        <c:crossBetween val="between"/>
        <c:majorUnit val="0.2"/>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'Charcot - Tablas'!$C$18</c:f>
              <c:strCache>
                <c:ptCount val="1"/>
                <c:pt idx="0">
                  <c:v> x Nacionalidad</c:v>
                </c:pt>
              </c:strCache>
            </c:strRef>
          </c:tx>
          <c:spPr>
            <a:solidFill>
              <a:schemeClr val="accent1"/>
            </a:solidFill>
            <a:ln>
              <a:noFill/>
            </a:ln>
            <a:effectLst/>
          </c:spPr>
          <c:invertIfNegative val="0"/>
          <c:cat>
            <c:strRef>
              <c:f>'Charcot - Tablas'!$B$19:$B$21</c:f>
              <c:strCache>
                <c:ptCount val="3"/>
                <c:pt idx="0">
                  <c:v>OTRO</c:v>
                </c:pt>
                <c:pt idx="1">
                  <c:v>MISMO</c:v>
                </c:pt>
                <c:pt idx="2">
                  <c:v>M/O</c:v>
                </c:pt>
              </c:strCache>
            </c:strRef>
          </c:cat>
          <c:val>
            <c:numRef>
              <c:f>'Charcot - Tablas'!$C$19:$C$21</c:f>
              <c:numCache>
                <c:formatCode>General</c:formatCode>
                <c:ptCount val="3"/>
                <c:pt idx="0">
                  <c:v>11.0</c:v>
                </c:pt>
                <c:pt idx="1">
                  <c:v>19.0</c:v>
                </c:pt>
                <c:pt idx="2">
                  <c:v>44.0</c:v>
                </c:pt>
              </c:numCache>
            </c:numRef>
          </c:val>
        </c:ser>
        <c:ser>
          <c:idx val="1"/>
          <c:order val="1"/>
          <c:tx>
            <c:strRef>
              <c:f>'Charcot - Tablas'!$D$18</c:f>
              <c:strCache>
                <c:ptCount val="1"/>
                <c:pt idx="0">
                  <c:v>x Profesion/Función</c:v>
                </c:pt>
              </c:strCache>
            </c:strRef>
          </c:tx>
          <c:spPr>
            <a:solidFill>
              <a:schemeClr val="accent2"/>
            </a:solidFill>
            <a:ln>
              <a:noFill/>
            </a:ln>
            <a:effectLst/>
          </c:spPr>
          <c:invertIfNegative val="0"/>
          <c:cat>
            <c:strRef>
              <c:f>'Charcot - Tablas'!$B$19:$B$21</c:f>
              <c:strCache>
                <c:ptCount val="3"/>
                <c:pt idx="0">
                  <c:v>OTRO</c:v>
                </c:pt>
                <c:pt idx="1">
                  <c:v>MISMO</c:v>
                </c:pt>
                <c:pt idx="2">
                  <c:v>M/O</c:v>
                </c:pt>
              </c:strCache>
            </c:strRef>
          </c:cat>
          <c:val>
            <c:numRef>
              <c:f>'Charcot - Tablas'!$D$19:$D$21</c:f>
              <c:numCache>
                <c:formatCode>General</c:formatCode>
                <c:ptCount val="3"/>
                <c:pt idx="0">
                  <c:v>20.0</c:v>
                </c:pt>
                <c:pt idx="1">
                  <c:v>32.0</c:v>
                </c:pt>
                <c:pt idx="2">
                  <c:v>68.0</c:v>
                </c:pt>
              </c:numCache>
            </c:numRef>
          </c:val>
        </c:ser>
        <c:ser>
          <c:idx val="2"/>
          <c:order val="2"/>
          <c:tx>
            <c:strRef>
              <c:f>'Charcot - Tablas'!$E$18</c:f>
              <c:strCache>
                <c:ptCount val="1"/>
                <c:pt idx="0">
                  <c:v> x  Nombre Propio</c:v>
                </c:pt>
              </c:strCache>
            </c:strRef>
          </c:tx>
          <c:spPr>
            <a:solidFill>
              <a:schemeClr val="accent3"/>
            </a:solidFill>
            <a:ln>
              <a:noFill/>
            </a:ln>
            <a:effectLst/>
          </c:spPr>
          <c:invertIfNegative val="0"/>
          <c:cat>
            <c:strRef>
              <c:f>'Charcot - Tablas'!$B$19:$B$21</c:f>
              <c:strCache>
                <c:ptCount val="3"/>
                <c:pt idx="0">
                  <c:v>OTRO</c:v>
                </c:pt>
                <c:pt idx="1">
                  <c:v>MISMO</c:v>
                </c:pt>
                <c:pt idx="2">
                  <c:v>M/O</c:v>
                </c:pt>
              </c:strCache>
            </c:strRef>
          </c:cat>
          <c:val>
            <c:numRef>
              <c:f>'Charcot - Tablas'!$E$19:$E$21</c:f>
              <c:numCache>
                <c:formatCode>General</c:formatCode>
                <c:ptCount val="3"/>
                <c:pt idx="0">
                  <c:v>14.0</c:v>
                </c:pt>
                <c:pt idx="1">
                  <c:v>46.0</c:v>
                </c:pt>
                <c:pt idx="2">
                  <c:v>69.0</c:v>
                </c:pt>
              </c:numCache>
            </c:numRef>
          </c:val>
        </c:ser>
        <c:ser>
          <c:idx val="3"/>
          <c:order val="3"/>
          <c:tx>
            <c:strRef>
              <c:f>'Charcot - Tablas'!$F$18</c:f>
              <c:strCache>
                <c:ptCount val="1"/>
                <c:pt idx="0">
                  <c:v>x Otro</c:v>
                </c:pt>
              </c:strCache>
            </c:strRef>
          </c:tx>
          <c:spPr>
            <a:solidFill>
              <a:schemeClr val="accent4"/>
            </a:solidFill>
            <a:ln>
              <a:noFill/>
            </a:ln>
            <a:effectLst/>
          </c:spPr>
          <c:invertIfNegative val="0"/>
          <c:cat>
            <c:strRef>
              <c:f>'Charcot - Tablas'!$B$19:$B$21</c:f>
              <c:strCache>
                <c:ptCount val="3"/>
                <c:pt idx="0">
                  <c:v>OTRO</c:v>
                </c:pt>
                <c:pt idx="1">
                  <c:v>MISMO</c:v>
                </c:pt>
                <c:pt idx="2">
                  <c:v>M/O</c:v>
                </c:pt>
              </c:strCache>
            </c:strRef>
          </c:cat>
          <c:val>
            <c:numRef>
              <c:f>'Charcot - Tablas'!$F$19:$F$21</c:f>
              <c:numCache>
                <c:formatCode>General</c:formatCode>
                <c:ptCount val="3"/>
                <c:pt idx="0">
                  <c:v>11.0</c:v>
                </c:pt>
                <c:pt idx="1">
                  <c:v>39.0</c:v>
                </c:pt>
                <c:pt idx="2">
                  <c:v>58.0</c:v>
                </c:pt>
              </c:numCache>
            </c:numRef>
          </c:val>
        </c:ser>
        <c:dLbls>
          <c:showLegendKey val="0"/>
          <c:showVal val="0"/>
          <c:showCatName val="0"/>
          <c:showSerName val="0"/>
          <c:showPercent val="0"/>
          <c:showBubbleSize val="0"/>
        </c:dLbls>
        <c:gapWidth val="150"/>
        <c:overlap val="100"/>
        <c:axId val="-1810508880"/>
        <c:axId val="-1810504096"/>
      </c:barChart>
      <c:catAx>
        <c:axId val="-181050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10504096"/>
        <c:crosses val="autoZero"/>
        <c:auto val="1"/>
        <c:lblAlgn val="ctr"/>
        <c:lblOffset val="100"/>
        <c:noMultiLvlLbl val="0"/>
      </c:catAx>
      <c:valAx>
        <c:axId val="-1810504096"/>
        <c:scaling>
          <c:orientation val="minMax"/>
          <c:max val="25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1050888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29059343434343"/>
          <c:y val="0.0370369047619048"/>
        </c:manualLayout>
      </c:layout>
      <c:overlay val="0"/>
      <c:spPr>
        <a:noFill/>
        <a:ln>
          <a:noFill/>
        </a:ln>
        <a:effectLst/>
      </c:spPr>
      <c:txPr>
        <a:bodyPr rot="0" spcFirstLastPara="1" vertOverflow="ellipsis" vert="horz" wrap="square" anchor="ctr" anchorCtr="1"/>
        <a:lstStyle/>
        <a:p>
          <a:pPr>
            <a:defRPr sz="1200" b="0" i="0" u="none" strike="noStrike" kern="1200" cap="all" spc="150" baseline="0">
              <a:solidFill>
                <a:schemeClr val="tx1">
                  <a:lumMod val="50000"/>
                  <a:lumOff val="50000"/>
                </a:schemeClr>
              </a:solidFill>
              <a:latin typeface="Century Gothic" charset="0"/>
              <a:ea typeface="Century Gothic" charset="0"/>
              <a:cs typeface="Century Gothic" charset="0"/>
            </a:defRPr>
          </a:pPr>
          <a:endParaRPr lang="es-ES_tradnl"/>
        </a:p>
      </c:txPr>
    </c:title>
    <c:autoTitleDeleted val="0"/>
    <c:plotArea>
      <c:layout/>
      <c:barChart>
        <c:barDir val="col"/>
        <c:grouping val="clustered"/>
        <c:varyColors val="0"/>
        <c:ser>
          <c:idx val="0"/>
          <c:order val="0"/>
          <c:tx>
            <c:strRef>
              <c:f>'Tablas Síntesis'!$L$76</c:f>
              <c:strCache>
                <c:ptCount val="1"/>
                <c:pt idx="0">
                  <c:v>KJONIKSEN</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Síntesis'!$M$74:$T$74</c:f>
              <c:strCache>
                <c:ptCount val="8"/>
                <c:pt idx="0">
                  <c:v>OBSERVAR</c:v>
                </c:pt>
                <c:pt idx="1">
                  <c:v>DESCRIBIR </c:v>
                </c:pt>
                <c:pt idx="2">
                  <c:v>REFLEXIÓN</c:v>
                </c:pt>
                <c:pt idx="3">
                  <c:v>COMPARAR</c:v>
                </c:pt>
                <c:pt idx="4">
                  <c:v>DIALOGO</c:v>
                </c:pt>
                <c:pt idx="5">
                  <c:v>CONFLICTO</c:v>
                </c:pt>
                <c:pt idx="6">
                  <c:v>INTERCAMBIO </c:v>
                </c:pt>
                <c:pt idx="7">
                  <c:v>NOMBRAR </c:v>
                </c:pt>
              </c:strCache>
            </c:strRef>
          </c:cat>
          <c:val>
            <c:numRef>
              <c:f>'Tablas Síntesis'!$M$76:$T$76</c:f>
              <c:numCache>
                <c:formatCode>0.0</c:formatCode>
                <c:ptCount val="8"/>
                <c:pt idx="0">
                  <c:v>20.2</c:v>
                </c:pt>
                <c:pt idx="1">
                  <c:v>30.2</c:v>
                </c:pt>
                <c:pt idx="2">
                  <c:v>2.5</c:v>
                </c:pt>
                <c:pt idx="3">
                  <c:v>3.7</c:v>
                </c:pt>
                <c:pt idx="4">
                  <c:v>10.7</c:v>
                </c:pt>
                <c:pt idx="5">
                  <c:v>6.6</c:v>
                </c:pt>
                <c:pt idx="6">
                  <c:v>1.7</c:v>
                </c:pt>
                <c:pt idx="7">
                  <c:v>24.4</c:v>
                </c:pt>
              </c:numCache>
            </c:numRef>
          </c:val>
        </c:ser>
        <c:dLbls>
          <c:showLegendKey val="0"/>
          <c:showVal val="0"/>
          <c:showCatName val="0"/>
          <c:showSerName val="0"/>
          <c:showPercent val="0"/>
          <c:showBubbleSize val="0"/>
        </c:dLbls>
        <c:gapWidth val="164"/>
        <c:overlap val="-22"/>
        <c:axId val="-1823635264"/>
        <c:axId val="-1823630720"/>
      </c:barChart>
      <c:catAx>
        <c:axId val="-182363526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3630720"/>
        <c:crosses val="autoZero"/>
        <c:auto val="1"/>
        <c:lblAlgn val="ctr"/>
        <c:lblOffset val="100"/>
        <c:noMultiLvlLbl val="0"/>
      </c:catAx>
      <c:valAx>
        <c:axId val="-1823630720"/>
        <c:scaling>
          <c:orientation val="minMax"/>
          <c:max val="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3635264"/>
        <c:crosses val="autoZero"/>
        <c:crossBetween val="between"/>
        <c:majorUnit val="1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16919191919192"/>
          <c:y val="0.0509567901234568"/>
          <c:w val="0.512343939393939"/>
          <c:h val="0.863429012345679"/>
        </c:manualLayout>
      </c:layout>
      <c:barChart>
        <c:barDir val="col"/>
        <c:grouping val="percentStacked"/>
        <c:varyColors val="0"/>
        <c:ser>
          <c:idx val="0"/>
          <c:order val="0"/>
          <c:tx>
            <c:strRef>
              <c:f>'Charcot - Tablas'!$J$18</c:f>
              <c:strCache>
                <c:ptCount val="1"/>
                <c:pt idx="0">
                  <c:v> x Nacionalidad</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'Charcot - Tablas'!$I$19:$I$20</c:f>
              <c:strCache>
                <c:ptCount val="2"/>
                <c:pt idx="0">
                  <c:v>OTRO</c:v>
                </c:pt>
                <c:pt idx="1">
                  <c:v>MISMO</c:v>
                </c:pt>
              </c:strCache>
            </c:strRef>
          </c:cat>
          <c:val>
            <c:numRef>
              <c:f>'Charcot - Tablas'!$J$19:$J$20</c:f>
              <c:numCache>
                <c:formatCode>0.0</c:formatCode>
                <c:ptCount val="2"/>
                <c:pt idx="0">
                  <c:v>19.64285714285714</c:v>
                </c:pt>
                <c:pt idx="1">
                  <c:v>13.97058823529412</c:v>
                </c:pt>
              </c:numCache>
            </c:numRef>
          </c:val>
        </c:ser>
        <c:ser>
          <c:idx val="1"/>
          <c:order val="1"/>
          <c:tx>
            <c:strRef>
              <c:f>'Charcot - Tablas'!$K$18</c:f>
              <c:strCache>
                <c:ptCount val="1"/>
                <c:pt idx="0">
                  <c:v>x Profesion/Función</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'Charcot - Tablas'!$I$19:$I$20</c:f>
              <c:strCache>
                <c:ptCount val="2"/>
                <c:pt idx="0">
                  <c:v>OTRO</c:v>
                </c:pt>
                <c:pt idx="1">
                  <c:v>MISMO</c:v>
                </c:pt>
              </c:strCache>
            </c:strRef>
          </c:cat>
          <c:val>
            <c:numRef>
              <c:f>'Charcot - Tablas'!$K$19:$K$20</c:f>
              <c:numCache>
                <c:formatCode>0.0</c:formatCode>
                <c:ptCount val="2"/>
                <c:pt idx="0">
                  <c:v>35.71428571428572</c:v>
                </c:pt>
                <c:pt idx="1">
                  <c:v>23.52941176470588</c:v>
                </c:pt>
              </c:numCache>
            </c:numRef>
          </c:val>
        </c:ser>
        <c:ser>
          <c:idx val="2"/>
          <c:order val="2"/>
          <c:tx>
            <c:strRef>
              <c:f>'Charcot - Tablas'!$L$18</c:f>
              <c:strCache>
                <c:ptCount val="1"/>
                <c:pt idx="0">
                  <c:v> x  Nombre Propio</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'Charcot - Tablas'!$I$19:$I$20</c:f>
              <c:strCache>
                <c:ptCount val="2"/>
                <c:pt idx="0">
                  <c:v>OTRO</c:v>
                </c:pt>
                <c:pt idx="1">
                  <c:v>MISMO</c:v>
                </c:pt>
              </c:strCache>
            </c:strRef>
          </c:cat>
          <c:val>
            <c:numRef>
              <c:f>'Charcot - Tablas'!$L$19:$L$20</c:f>
              <c:numCache>
                <c:formatCode>0.0</c:formatCode>
                <c:ptCount val="2"/>
                <c:pt idx="0">
                  <c:v>25.0</c:v>
                </c:pt>
                <c:pt idx="1">
                  <c:v>33.8235294117647</c:v>
                </c:pt>
              </c:numCache>
            </c:numRef>
          </c:val>
        </c:ser>
        <c:ser>
          <c:idx val="3"/>
          <c:order val="3"/>
          <c:tx>
            <c:strRef>
              <c:f>'Charcot - Tablas'!$M$18</c:f>
              <c:strCache>
                <c:ptCount val="1"/>
                <c:pt idx="0">
                  <c:v>x Otro</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'Charcot - Tablas'!$I$19:$I$20</c:f>
              <c:strCache>
                <c:ptCount val="2"/>
                <c:pt idx="0">
                  <c:v>OTRO</c:v>
                </c:pt>
                <c:pt idx="1">
                  <c:v>MISMO</c:v>
                </c:pt>
              </c:strCache>
            </c:strRef>
          </c:cat>
          <c:val>
            <c:numRef>
              <c:f>'Charcot - Tablas'!$M$19:$M$20</c:f>
              <c:numCache>
                <c:formatCode>0.0</c:formatCode>
                <c:ptCount val="2"/>
                <c:pt idx="0">
                  <c:v>19.64285714285714</c:v>
                </c:pt>
                <c:pt idx="1">
                  <c:v>28.67647058823529</c:v>
                </c:pt>
              </c:numCache>
            </c:numRef>
          </c:val>
        </c:ser>
        <c:dLbls>
          <c:dLblPos val="ctr"/>
          <c:showLegendKey val="0"/>
          <c:showVal val="1"/>
          <c:showCatName val="0"/>
          <c:showSerName val="0"/>
          <c:showPercent val="0"/>
          <c:showBubbleSize val="0"/>
        </c:dLbls>
        <c:gapWidth val="150"/>
        <c:overlap val="100"/>
        <c:axId val="-1833849600"/>
        <c:axId val="-1833845088"/>
      </c:barChart>
      <c:catAx>
        <c:axId val="-183384960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33845088"/>
        <c:crosses val="autoZero"/>
        <c:auto val="1"/>
        <c:lblAlgn val="ctr"/>
        <c:lblOffset val="100"/>
        <c:noMultiLvlLbl val="0"/>
      </c:catAx>
      <c:valAx>
        <c:axId val="-1833845088"/>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33849600"/>
        <c:crosses val="autoZero"/>
        <c:crossBetween val="between"/>
        <c:majorUnit val="0.2"/>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'Bennett - Tablas '!$C$18</c:f>
              <c:strCache>
                <c:ptCount val="1"/>
                <c:pt idx="0">
                  <c:v> x Nacionalidad</c:v>
                </c:pt>
              </c:strCache>
            </c:strRef>
          </c:tx>
          <c:spPr>
            <a:solidFill>
              <a:schemeClr val="accent1"/>
            </a:solidFill>
            <a:ln>
              <a:noFill/>
            </a:ln>
            <a:effectLst/>
          </c:spPr>
          <c:invertIfNegative val="0"/>
          <c:cat>
            <c:strRef>
              <c:f>'Bennett - Tablas '!$B$19:$B$21</c:f>
              <c:strCache>
                <c:ptCount val="3"/>
                <c:pt idx="0">
                  <c:v>OTRO</c:v>
                </c:pt>
                <c:pt idx="1">
                  <c:v>MISMO</c:v>
                </c:pt>
                <c:pt idx="2">
                  <c:v>M/O</c:v>
                </c:pt>
              </c:strCache>
            </c:strRef>
          </c:cat>
          <c:val>
            <c:numRef>
              <c:f>'Bennett - Tablas '!$C$19:$C$21</c:f>
              <c:numCache>
                <c:formatCode>General</c:formatCode>
                <c:ptCount val="3"/>
                <c:pt idx="0">
                  <c:v>20.0</c:v>
                </c:pt>
                <c:pt idx="1">
                  <c:v>0.0</c:v>
                </c:pt>
                <c:pt idx="2">
                  <c:v>3.0</c:v>
                </c:pt>
              </c:numCache>
            </c:numRef>
          </c:val>
        </c:ser>
        <c:ser>
          <c:idx val="1"/>
          <c:order val="1"/>
          <c:tx>
            <c:strRef>
              <c:f>'Bennett - Tablas '!$D$18</c:f>
              <c:strCache>
                <c:ptCount val="1"/>
                <c:pt idx="0">
                  <c:v>x Profesion/Función</c:v>
                </c:pt>
              </c:strCache>
            </c:strRef>
          </c:tx>
          <c:spPr>
            <a:solidFill>
              <a:schemeClr val="accent2"/>
            </a:solidFill>
            <a:ln>
              <a:noFill/>
            </a:ln>
            <a:effectLst/>
          </c:spPr>
          <c:invertIfNegative val="0"/>
          <c:cat>
            <c:strRef>
              <c:f>'Bennett - Tablas '!$B$19:$B$21</c:f>
              <c:strCache>
                <c:ptCount val="3"/>
                <c:pt idx="0">
                  <c:v>OTRO</c:v>
                </c:pt>
                <c:pt idx="1">
                  <c:v>MISMO</c:v>
                </c:pt>
                <c:pt idx="2">
                  <c:v>M/O</c:v>
                </c:pt>
              </c:strCache>
            </c:strRef>
          </c:cat>
          <c:val>
            <c:numRef>
              <c:f>'Bennett - Tablas '!$D$19:$D$21</c:f>
              <c:numCache>
                <c:formatCode>General</c:formatCode>
                <c:ptCount val="3"/>
                <c:pt idx="0">
                  <c:v>64.0</c:v>
                </c:pt>
                <c:pt idx="1">
                  <c:v>0.0</c:v>
                </c:pt>
                <c:pt idx="2">
                  <c:v>10.0</c:v>
                </c:pt>
              </c:numCache>
            </c:numRef>
          </c:val>
        </c:ser>
        <c:ser>
          <c:idx val="2"/>
          <c:order val="2"/>
          <c:tx>
            <c:strRef>
              <c:f>'Bennett - Tablas '!$E$18</c:f>
              <c:strCache>
                <c:ptCount val="1"/>
                <c:pt idx="0">
                  <c:v> x  Nombre Propio</c:v>
                </c:pt>
              </c:strCache>
            </c:strRef>
          </c:tx>
          <c:spPr>
            <a:solidFill>
              <a:schemeClr val="accent3"/>
            </a:solidFill>
            <a:ln>
              <a:noFill/>
            </a:ln>
            <a:effectLst/>
          </c:spPr>
          <c:invertIfNegative val="0"/>
          <c:cat>
            <c:strRef>
              <c:f>'Bennett - Tablas '!$B$19:$B$21</c:f>
              <c:strCache>
                <c:ptCount val="3"/>
                <c:pt idx="0">
                  <c:v>OTRO</c:v>
                </c:pt>
                <c:pt idx="1">
                  <c:v>MISMO</c:v>
                </c:pt>
                <c:pt idx="2">
                  <c:v>M/O</c:v>
                </c:pt>
              </c:strCache>
            </c:strRef>
          </c:cat>
          <c:val>
            <c:numRef>
              <c:f>'Bennett - Tablas '!$E$19:$E$21</c:f>
              <c:numCache>
                <c:formatCode>General</c:formatCode>
                <c:ptCount val="3"/>
                <c:pt idx="0">
                  <c:v>9.0</c:v>
                </c:pt>
                <c:pt idx="1">
                  <c:v>0.0</c:v>
                </c:pt>
                <c:pt idx="2">
                  <c:v>2.0</c:v>
                </c:pt>
              </c:numCache>
            </c:numRef>
          </c:val>
        </c:ser>
        <c:ser>
          <c:idx val="3"/>
          <c:order val="3"/>
          <c:tx>
            <c:strRef>
              <c:f>'Bennett - Tablas '!$F$18</c:f>
              <c:strCache>
                <c:ptCount val="1"/>
                <c:pt idx="0">
                  <c:v>x Otro</c:v>
                </c:pt>
              </c:strCache>
            </c:strRef>
          </c:tx>
          <c:spPr>
            <a:solidFill>
              <a:schemeClr val="accent4"/>
            </a:solidFill>
            <a:ln>
              <a:noFill/>
            </a:ln>
            <a:effectLst/>
          </c:spPr>
          <c:invertIfNegative val="0"/>
          <c:cat>
            <c:strRef>
              <c:f>'Bennett - Tablas '!$B$19:$B$21</c:f>
              <c:strCache>
                <c:ptCount val="3"/>
                <c:pt idx="0">
                  <c:v>OTRO</c:v>
                </c:pt>
                <c:pt idx="1">
                  <c:v>MISMO</c:v>
                </c:pt>
                <c:pt idx="2">
                  <c:v>M/O</c:v>
                </c:pt>
              </c:strCache>
            </c:strRef>
          </c:cat>
          <c:val>
            <c:numRef>
              <c:f>'Bennett - Tablas '!$F$19:$F$21</c:f>
              <c:numCache>
                <c:formatCode>General</c:formatCode>
                <c:ptCount val="3"/>
                <c:pt idx="0">
                  <c:v>36.0</c:v>
                </c:pt>
                <c:pt idx="1">
                  <c:v>4.0</c:v>
                </c:pt>
                <c:pt idx="2">
                  <c:v>6.0</c:v>
                </c:pt>
              </c:numCache>
            </c:numRef>
          </c:val>
        </c:ser>
        <c:dLbls>
          <c:showLegendKey val="0"/>
          <c:showVal val="0"/>
          <c:showCatName val="0"/>
          <c:showSerName val="0"/>
          <c:showPercent val="0"/>
          <c:showBubbleSize val="0"/>
        </c:dLbls>
        <c:gapWidth val="150"/>
        <c:overlap val="100"/>
        <c:axId val="-1846886960"/>
        <c:axId val="-1810400576"/>
      </c:barChart>
      <c:catAx>
        <c:axId val="-184688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10400576"/>
        <c:crosses val="autoZero"/>
        <c:auto val="1"/>
        <c:lblAlgn val="ctr"/>
        <c:lblOffset val="100"/>
        <c:noMultiLvlLbl val="0"/>
      </c:catAx>
      <c:valAx>
        <c:axId val="-1810400576"/>
        <c:scaling>
          <c:orientation val="minMax"/>
          <c:max val="25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4688696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16919191919192"/>
          <c:y val="0.0509567901234568"/>
          <c:w val="0.541207575757576"/>
          <c:h val="0.863429012345679"/>
        </c:manualLayout>
      </c:layout>
      <c:barChart>
        <c:barDir val="col"/>
        <c:grouping val="percentStacked"/>
        <c:varyColors val="0"/>
        <c:ser>
          <c:idx val="0"/>
          <c:order val="0"/>
          <c:tx>
            <c:strRef>
              <c:f>'Bennett - Tablas '!$J$18</c:f>
              <c:strCache>
                <c:ptCount val="1"/>
                <c:pt idx="0">
                  <c:v> x Nacionalidad</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'Bennett - Tablas '!$I$19:$I$20</c:f>
              <c:strCache>
                <c:ptCount val="2"/>
                <c:pt idx="0">
                  <c:v>OTRO</c:v>
                </c:pt>
                <c:pt idx="1">
                  <c:v>MISMO</c:v>
                </c:pt>
              </c:strCache>
            </c:strRef>
          </c:cat>
          <c:val>
            <c:numRef>
              <c:f>'Bennett - Tablas '!$J$19:$J$20</c:f>
              <c:numCache>
                <c:formatCode>0.0</c:formatCode>
                <c:ptCount val="2"/>
                <c:pt idx="0">
                  <c:v>15.50387596899225</c:v>
                </c:pt>
                <c:pt idx="1">
                  <c:v>0.0</c:v>
                </c:pt>
              </c:numCache>
            </c:numRef>
          </c:val>
        </c:ser>
        <c:ser>
          <c:idx val="1"/>
          <c:order val="1"/>
          <c:tx>
            <c:strRef>
              <c:f>'Bennett - Tablas '!$K$18</c:f>
              <c:strCache>
                <c:ptCount val="1"/>
                <c:pt idx="0">
                  <c:v>x Profesion/Función</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'Bennett - Tablas '!$I$19:$I$20</c:f>
              <c:strCache>
                <c:ptCount val="2"/>
                <c:pt idx="0">
                  <c:v>OTRO</c:v>
                </c:pt>
                <c:pt idx="1">
                  <c:v>MISMO</c:v>
                </c:pt>
              </c:strCache>
            </c:strRef>
          </c:cat>
          <c:val>
            <c:numRef>
              <c:f>'Bennett - Tablas '!$K$19:$K$20</c:f>
              <c:numCache>
                <c:formatCode>0.0</c:formatCode>
                <c:ptCount val="2"/>
                <c:pt idx="0">
                  <c:v>49.6124031007752</c:v>
                </c:pt>
                <c:pt idx="1">
                  <c:v>0.0</c:v>
                </c:pt>
              </c:numCache>
            </c:numRef>
          </c:val>
        </c:ser>
        <c:ser>
          <c:idx val="2"/>
          <c:order val="2"/>
          <c:tx>
            <c:strRef>
              <c:f>'Bennett - Tablas '!$L$18</c:f>
              <c:strCache>
                <c:ptCount val="1"/>
                <c:pt idx="0">
                  <c:v> x  Nombre Propio</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'Bennett - Tablas '!$I$19:$I$20</c:f>
              <c:strCache>
                <c:ptCount val="2"/>
                <c:pt idx="0">
                  <c:v>OTRO</c:v>
                </c:pt>
                <c:pt idx="1">
                  <c:v>MISMO</c:v>
                </c:pt>
              </c:strCache>
            </c:strRef>
          </c:cat>
          <c:val>
            <c:numRef>
              <c:f>'Bennett - Tablas '!$L$19:$L$20</c:f>
              <c:numCache>
                <c:formatCode>0.0</c:formatCode>
                <c:ptCount val="2"/>
                <c:pt idx="0">
                  <c:v>6.976744186046511</c:v>
                </c:pt>
                <c:pt idx="1">
                  <c:v>0.0</c:v>
                </c:pt>
              </c:numCache>
            </c:numRef>
          </c:val>
        </c:ser>
        <c:ser>
          <c:idx val="3"/>
          <c:order val="3"/>
          <c:tx>
            <c:strRef>
              <c:f>'Bennett - Tablas '!$M$18</c:f>
              <c:strCache>
                <c:ptCount val="1"/>
                <c:pt idx="0">
                  <c:v>x Otro</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'Bennett - Tablas '!$I$19:$I$20</c:f>
              <c:strCache>
                <c:ptCount val="2"/>
                <c:pt idx="0">
                  <c:v>OTRO</c:v>
                </c:pt>
                <c:pt idx="1">
                  <c:v>MISMO</c:v>
                </c:pt>
              </c:strCache>
            </c:strRef>
          </c:cat>
          <c:val>
            <c:numRef>
              <c:f>'Bennett - Tablas '!$M$19:$M$20</c:f>
              <c:numCache>
                <c:formatCode>0.0</c:formatCode>
                <c:ptCount val="2"/>
                <c:pt idx="0">
                  <c:v>27.90697674418605</c:v>
                </c:pt>
                <c:pt idx="1">
                  <c:v>100.0</c:v>
                </c:pt>
              </c:numCache>
            </c:numRef>
          </c:val>
        </c:ser>
        <c:dLbls>
          <c:dLblPos val="ctr"/>
          <c:showLegendKey val="0"/>
          <c:showVal val="1"/>
          <c:showCatName val="0"/>
          <c:showSerName val="0"/>
          <c:showPercent val="0"/>
          <c:showBubbleSize val="0"/>
        </c:dLbls>
        <c:gapWidth val="150"/>
        <c:overlap val="100"/>
        <c:axId val="-1810299104"/>
        <c:axId val="-1810294624"/>
      </c:barChart>
      <c:catAx>
        <c:axId val="-181029910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_tradnl"/>
          </a:p>
        </c:txPr>
        <c:crossAx val="-1810294624"/>
        <c:crosses val="autoZero"/>
        <c:auto val="1"/>
        <c:lblAlgn val="ctr"/>
        <c:lblOffset val="100"/>
        <c:noMultiLvlLbl val="0"/>
      </c:catAx>
      <c:valAx>
        <c:axId val="-1810294624"/>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10299104"/>
        <c:crosses val="autoZero"/>
        <c:crossBetween val="between"/>
        <c:majorUnit val="0.2"/>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2">
                    <a:lumMod val="50000"/>
                  </a:schemeClr>
                </a:solidFill>
                <a:latin typeface="Century Gothic" charset="0"/>
                <a:ea typeface="Century Gothic" charset="0"/>
                <a:cs typeface="Century Gothic" charset="0"/>
              </a:defRPr>
            </a:pPr>
            <a:r>
              <a:rPr lang="en-US">
                <a:solidFill>
                  <a:schemeClr val="bg2">
                    <a:lumMod val="50000"/>
                  </a:schemeClr>
                </a:solidFill>
                <a:latin typeface="Century Gothic" charset="0"/>
                <a:ea typeface="Century Gothic" charset="0"/>
                <a:cs typeface="Century Gothic" charset="0"/>
              </a:rPr>
              <a:t>MISMO</a:t>
            </a:r>
          </a:p>
        </c:rich>
      </c:tx>
      <c:layout>
        <c:manualLayout>
          <c:xMode val="edge"/>
          <c:yMode val="edge"/>
          <c:x val="0.72150100803688"/>
          <c:y val="0.0614231223152598"/>
        </c:manualLayout>
      </c:layout>
      <c:overlay val="0"/>
      <c:spPr>
        <a:noFill/>
        <a:ln>
          <a:noFill/>
        </a:ln>
        <a:effectLst/>
      </c:spPr>
    </c:title>
    <c:autoTitleDeleted val="0"/>
    <c:plotArea>
      <c:layout>
        <c:manualLayout>
          <c:layoutTarget val="inner"/>
          <c:xMode val="edge"/>
          <c:yMode val="edge"/>
          <c:x val="0.0538138524882551"/>
          <c:y val="0.0894540841109265"/>
          <c:w val="0.712011791298244"/>
          <c:h val="0.854208762423562"/>
        </c:manualLayout>
      </c:layout>
      <c:pieChart>
        <c:varyColors val="1"/>
        <c:ser>
          <c:idx val="0"/>
          <c:order val="0"/>
          <c:tx>
            <c:strRef>
              <c:f>'Bagshawe - Tablas'!$I$36</c:f>
              <c:strCache>
                <c:ptCount val="1"/>
                <c:pt idx="0">
                  <c:v>MISMO</c:v>
                </c:pt>
              </c:strCache>
            </c:strRef>
          </c:tx>
          <c:explosion val="20"/>
          <c:dPt>
            <c:idx val="1"/>
            <c:bubble3D val="0"/>
            <c:spPr>
              <a:solidFill>
                <a:schemeClr val="bg2"/>
              </a:solidFill>
            </c:spPr>
          </c:dPt>
          <c:dLbls>
            <c:spPr>
              <a:noFill/>
              <a:ln>
                <a:noFill/>
              </a:ln>
              <a:effectLst/>
            </c:spPr>
            <c:txPr>
              <a:bodyPr wrap="square" lIns="38100" tIns="19050" rIns="38100" bIns="19050" anchor="ctr">
                <a:spAutoFit/>
              </a:bodyPr>
              <a:lstStyle/>
              <a:p>
                <a:pPr>
                  <a:defRPr>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('Bagshawe - Tablas'!$K$34,'Bagshawe - Tablas'!$L$34)</c:f>
              <c:strCache>
                <c:ptCount val="2"/>
                <c:pt idx="0">
                  <c:v>NOMBRAR</c:v>
                </c:pt>
                <c:pt idx="1">
                  <c:v>RESTO</c:v>
                </c:pt>
              </c:strCache>
            </c:strRef>
          </c:cat>
          <c:val>
            <c:numRef>
              <c:f>('Bagshawe - Tablas'!$K$36,'Bagshawe - Tablas'!$L$36)</c:f>
              <c:numCache>
                <c:formatCode>0.0</c:formatCode>
                <c:ptCount val="2"/>
                <c:pt idx="0">
                  <c:v>10.8</c:v>
                </c:pt>
                <c:pt idx="1">
                  <c:v>89.2</c:v>
                </c:pt>
              </c:numCache>
            </c:numRef>
          </c:val>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2">
                    <a:lumMod val="50000"/>
                  </a:schemeClr>
                </a:solidFill>
                <a:latin typeface="+mn-lt"/>
                <a:ea typeface="+mn-ea"/>
                <a:cs typeface="+mn-cs"/>
              </a:defRPr>
            </a:pPr>
            <a:r>
              <a:rPr lang="en-US">
                <a:solidFill>
                  <a:schemeClr val="bg2">
                    <a:lumMod val="50000"/>
                  </a:schemeClr>
                </a:solidFill>
                <a:latin typeface="Century Gothic" charset="0"/>
                <a:ea typeface="Century Gothic" charset="0"/>
                <a:cs typeface="Century Gothic" charset="0"/>
              </a:rPr>
              <a:t>OTRO</a:t>
            </a:r>
          </a:p>
        </c:rich>
      </c:tx>
      <c:layout>
        <c:manualLayout>
          <c:xMode val="edge"/>
          <c:yMode val="edge"/>
          <c:x val="0.776390892461994"/>
          <c:y val="0.068413847571409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2">
                  <a:lumMod val="50000"/>
                </a:schemeClr>
              </a:solidFill>
              <a:latin typeface="+mn-lt"/>
              <a:ea typeface="+mn-ea"/>
              <a:cs typeface="+mn-cs"/>
            </a:defRPr>
          </a:pPr>
          <a:endParaRPr lang="es-ES_tradnl"/>
        </a:p>
      </c:txPr>
    </c:title>
    <c:autoTitleDeleted val="0"/>
    <c:plotArea>
      <c:layout>
        <c:manualLayout>
          <c:layoutTarget val="inner"/>
          <c:xMode val="edge"/>
          <c:yMode val="edge"/>
          <c:x val="0.0966710722580754"/>
          <c:y val="0.137526590263005"/>
          <c:w val="0.587680489522803"/>
          <c:h val="0.74024302605926"/>
        </c:manualLayout>
      </c:layout>
      <c:pieChart>
        <c:varyColors val="1"/>
        <c:ser>
          <c:idx val="0"/>
          <c:order val="0"/>
          <c:tx>
            <c:strRef>
              <c:f>'Bagshawe - Tablas'!$I$35</c:f>
              <c:strCache>
                <c:ptCount val="1"/>
                <c:pt idx="0">
                  <c:v>OTRO</c:v>
                </c:pt>
              </c:strCache>
            </c:strRef>
          </c:tx>
          <c:dPt>
            <c:idx val="0"/>
            <c:bubble3D val="0"/>
            <c:explosion val="20"/>
            <c:spPr>
              <a:solidFill>
                <a:schemeClr val="accent1"/>
              </a:solidFill>
              <a:ln w="19050">
                <a:solidFill>
                  <a:schemeClr val="lt1"/>
                </a:solidFill>
              </a:ln>
              <a:effectLst/>
            </c:spPr>
          </c:dPt>
          <c:dPt>
            <c:idx val="1"/>
            <c:bubble3D val="0"/>
            <c:spPr>
              <a:solidFill>
                <a:schemeClr val="bg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'Bagshawe - Tablas'!$K$35:$L$35</c:f>
              <c:numCache>
                <c:formatCode>General</c:formatCode>
                <c:ptCount val="2"/>
                <c:pt idx="0" formatCode="0.0">
                  <c:v>32.4</c:v>
                </c:pt>
                <c:pt idx="1">
                  <c:v>67.6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2">
                    <a:lumMod val="50000"/>
                  </a:schemeClr>
                </a:solidFill>
                <a:latin typeface="Century Gothic" charset="0"/>
                <a:ea typeface="Century Gothic" charset="0"/>
                <a:cs typeface="Century Gothic" charset="0"/>
              </a:defRPr>
            </a:pPr>
            <a:r>
              <a:rPr lang="bg-BG">
                <a:solidFill>
                  <a:schemeClr val="bg2">
                    <a:lumMod val="50000"/>
                  </a:schemeClr>
                </a:solidFill>
                <a:latin typeface="Century Gothic" charset="0"/>
                <a:ea typeface="Century Gothic" charset="0"/>
                <a:cs typeface="Century Gothic" charset="0"/>
              </a:rPr>
              <a:t>M/O</a:t>
            </a:r>
          </a:p>
        </c:rich>
      </c:tx>
      <c:layout>
        <c:manualLayout>
          <c:xMode val="edge"/>
          <c:yMode val="edge"/>
          <c:x val="0.792378574229658"/>
          <c:y val="0.055555698510585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2">
                  <a:lumMod val="50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913401489935013"/>
          <c:y val="0.146785555555556"/>
          <c:w val="0.587824806610408"/>
          <c:h val="0.743010555555555"/>
        </c:manualLayout>
      </c:layout>
      <c:pieChart>
        <c:varyColors val="1"/>
        <c:ser>
          <c:idx val="0"/>
          <c:order val="0"/>
          <c:tx>
            <c:strRef>
              <c:f>'Bagshawe - Tablas'!$I$37</c:f>
              <c:strCache>
                <c:ptCount val="1"/>
                <c:pt idx="0">
                  <c:v>M/O</c:v>
                </c:pt>
              </c:strCache>
            </c:strRef>
          </c:tx>
          <c:dPt>
            <c:idx val="0"/>
            <c:bubble3D val="0"/>
            <c:explosion val="21"/>
            <c:spPr>
              <a:solidFill>
                <a:schemeClr val="accent1"/>
              </a:solidFill>
              <a:ln w="19050">
                <a:solidFill>
                  <a:schemeClr val="lt1"/>
                </a:solidFill>
              </a:ln>
              <a:effectLst/>
            </c:spPr>
          </c:dPt>
          <c:dPt>
            <c:idx val="1"/>
            <c:bubble3D val="0"/>
            <c:spPr>
              <a:solidFill>
                <a:schemeClr val="bg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('Bagshawe - Tablas'!$K$37,'Bagshawe - Tablas'!$L$37)</c:f>
              <c:numCache>
                <c:formatCode>0.0</c:formatCode>
                <c:ptCount val="2"/>
                <c:pt idx="0">
                  <c:v>25.9</c:v>
                </c:pt>
                <c:pt idx="1">
                  <c:v>74.1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16383175105485"/>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713994374120956"/>
          <c:y val="0.19872"/>
          <c:w val="0.572522855133615"/>
          <c:h val="0.723668888888889"/>
        </c:manualLayout>
      </c:layout>
      <c:pieChart>
        <c:varyColors val="1"/>
        <c:ser>
          <c:idx val="0"/>
          <c:order val="0"/>
          <c:tx>
            <c:strRef>
              <c:f>'Charcot - Tablas'!$I$40</c:f>
              <c:strCache>
                <c:ptCount val="1"/>
                <c:pt idx="0">
                  <c:v>OTRO</c:v>
                </c:pt>
              </c:strCache>
            </c:strRef>
          </c:tx>
          <c:dPt>
            <c:idx val="0"/>
            <c:bubble3D val="0"/>
            <c:explosion val="16"/>
            <c:spPr>
              <a:solidFill>
                <a:schemeClr val="accent1"/>
              </a:solidFill>
              <a:ln w="19050">
                <a:solidFill>
                  <a:schemeClr val="lt1"/>
                </a:solidFill>
              </a:ln>
              <a:effectLst/>
            </c:spPr>
          </c:dPt>
          <c:dPt>
            <c:idx val="1"/>
            <c:bubble3D val="0"/>
            <c:spPr>
              <a:solidFill>
                <a:schemeClr val="bg2">
                  <a:lumMod val="9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('Charcot - Tablas'!$K$40,'Charcot - Tablas'!$L$40)</c:f>
              <c:numCache>
                <c:formatCode>0.0</c:formatCode>
                <c:ptCount val="2"/>
                <c:pt idx="0">
                  <c:v>33.7</c:v>
                </c:pt>
                <c:pt idx="1">
                  <c:v>66.3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53028305203938"/>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76981364275668"/>
          <c:y val="0.226942222222222"/>
          <c:w val="0.572522855133615"/>
          <c:h val="0.723668888888889"/>
        </c:manualLayout>
      </c:layout>
      <c:pieChart>
        <c:varyColors val="1"/>
        <c:ser>
          <c:idx val="0"/>
          <c:order val="0"/>
          <c:tx>
            <c:strRef>
              <c:f>'Charcot - Tablas'!$I$41</c:f>
              <c:strCache>
                <c:ptCount val="1"/>
                <c:pt idx="0">
                  <c:v>MISMO</c:v>
                </c:pt>
              </c:strCache>
            </c:strRef>
          </c:tx>
          <c:dPt>
            <c:idx val="0"/>
            <c:bubble3D val="0"/>
            <c:explosion val="18"/>
            <c:spPr>
              <a:solidFill>
                <a:schemeClr val="accent1"/>
              </a:solidFill>
              <a:ln w="19050">
                <a:solidFill>
                  <a:schemeClr val="lt1"/>
                </a:solidFill>
              </a:ln>
              <a:effectLst/>
            </c:spPr>
          </c:dPt>
          <c:dPt>
            <c:idx val="1"/>
            <c:bubble3D val="0"/>
            <c:spPr>
              <a:solidFill>
                <a:schemeClr val="bg2">
                  <a:lumMod val="90000"/>
                </a:schemeClr>
              </a:solidFill>
              <a:ln w="19050">
                <a:solidFill>
                  <a:schemeClr val="lt1"/>
                </a:solidFill>
              </a:ln>
              <a:effectLst/>
            </c:spPr>
          </c:dPt>
          <c:dLbls>
            <c:dLbl>
              <c:idx val="0"/>
              <c:layout>
                <c:manualLayout>
                  <c:x val="-0.183203581959311"/>
                  <c:y val="0.126055674226267"/>
                </c:manualLayout>
              </c:layout>
              <c:dLblPos val="bestFi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('Charcot - Tablas'!$K$41,'Charcot - Tablas'!$L$41)</c:f>
              <c:numCache>
                <c:formatCode>0.0</c:formatCode>
                <c:ptCount val="2"/>
                <c:pt idx="0">
                  <c:v>28.6</c:v>
                </c:pt>
                <c:pt idx="1">
                  <c:v>71.4</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3264064697609"/>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602355836849507"/>
          <c:y val="0.205775555555556"/>
          <c:w val="0.566940928270042"/>
          <c:h val="0.716613333333333"/>
        </c:manualLayout>
      </c:layout>
      <c:pieChart>
        <c:varyColors val="1"/>
        <c:ser>
          <c:idx val="0"/>
          <c:order val="0"/>
          <c:tx>
            <c:strRef>
              <c:f>'Charcot - Tablas'!$I$42</c:f>
              <c:strCache>
                <c:ptCount val="1"/>
                <c:pt idx="0">
                  <c:v>M/O</c:v>
                </c:pt>
              </c:strCache>
            </c:strRef>
          </c:tx>
          <c:dPt>
            <c:idx val="0"/>
            <c:bubble3D val="0"/>
            <c:explosion val="12"/>
            <c:spPr>
              <a:solidFill>
                <a:schemeClr val="accent1"/>
              </a:solidFill>
              <a:ln w="19050">
                <a:solidFill>
                  <a:schemeClr val="lt1"/>
                </a:solidFill>
              </a:ln>
              <a:effectLst/>
            </c:spPr>
          </c:dPt>
          <c:dPt>
            <c:idx val="1"/>
            <c:bubble3D val="0"/>
            <c:spPr>
              <a:solidFill>
                <a:schemeClr val="bg2">
                  <a:lumMod val="90000"/>
                </a:schemeClr>
              </a:solidFill>
              <a:ln w="19050">
                <a:solidFill>
                  <a:schemeClr val="lt1"/>
                </a:solidFill>
              </a:ln>
              <a:effectLst/>
            </c:spPr>
          </c:dPt>
          <c:dLbls>
            <c:dLbl>
              <c:idx val="0"/>
              <c:layout>
                <c:manualLayout>
                  <c:x val="-0.188368612547191"/>
                  <c:y val="0.0900732120377732"/>
                </c:manualLayout>
              </c:layout>
              <c:dLblPos val="bestFi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('Charcot - Tablas'!$K$42,'Charcot - Tablas'!$L$42)</c:f>
              <c:numCache>
                <c:formatCode>0.0</c:formatCode>
                <c:ptCount val="2"/>
                <c:pt idx="0">
                  <c:v>35.3</c:v>
                </c:pt>
                <c:pt idx="1">
                  <c:v>64.7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99700444395677"/>
          <c:y val="0.0717925481097311"/>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640140450979316"/>
          <c:y val="0.151259178381329"/>
          <c:w val="0.58914094475229"/>
          <c:h val="0.732787771256995"/>
        </c:manualLayout>
      </c:layout>
      <c:pieChart>
        <c:varyColors val="1"/>
        <c:ser>
          <c:idx val="0"/>
          <c:order val="0"/>
          <c:tx>
            <c:strRef>
              <c:f>'Kjoniksen - Tablas'!$I$42</c:f>
              <c:strCache>
                <c:ptCount val="1"/>
                <c:pt idx="0">
                  <c:v>OTRO</c:v>
                </c:pt>
              </c:strCache>
            </c:strRef>
          </c:tx>
          <c:dPt>
            <c:idx val="0"/>
            <c:bubble3D val="0"/>
            <c:explosion val="25"/>
            <c:spPr>
              <a:solidFill>
                <a:schemeClr val="accent1"/>
              </a:solidFill>
              <a:ln w="19050">
                <a:solidFill>
                  <a:schemeClr val="lt1"/>
                </a:solidFill>
              </a:ln>
              <a:effectLst/>
            </c:spPr>
          </c:dPt>
          <c:dPt>
            <c:idx val="1"/>
            <c:bubble3D val="0"/>
            <c:spPr>
              <a:solidFill>
                <a:schemeClr val="bg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'Kjoniksen - Tablas'!$K$42:$L$42</c:f>
              <c:numCache>
                <c:formatCode>0.0</c:formatCode>
                <c:ptCount val="2"/>
                <c:pt idx="0">
                  <c:v>23.26530612244898</c:v>
                </c:pt>
                <c:pt idx="1">
                  <c:v>76.7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68014898989899"/>
          <c:y val="0.0403174603174603"/>
        </c:manualLayout>
      </c:layout>
      <c:overlay val="0"/>
      <c:spPr>
        <a:noFill/>
        <a:ln>
          <a:noFill/>
        </a:ln>
        <a:effectLst/>
      </c:spPr>
      <c:txPr>
        <a:bodyPr rot="0" spcFirstLastPara="1" vertOverflow="ellipsis" vert="horz" wrap="square" anchor="ctr" anchorCtr="1"/>
        <a:lstStyle/>
        <a:p>
          <a:pPr>
            <a:defRPr sz="1200" b="0" i="0" u="none" strike="noStrike" kern="1200" cap="all" spc="150" baseline="0">
              <a:solidFill>
                <a:schemeClr val="tx1">
                  <a:lumMod val="50000"/>
                  <a:lumOff val="50000"/>
                </a:schemeClr>
              </a:solidFill>
              <a:latin typeface="Century Gothic" charset="0"/>
              <a:ea typeface="Century Gothic" charset="0"/>
              <a:cs typeface="Century Gothic" charset="0"/>
            </a:defRPr>
          </a:pPr>
          <a:endParaRPr lang="es-ES_tradnl"/>
        </a:p>
      </c:txPr>
    </c:title>
    <c:autoTitleDeleted val="0"/>
    <c:plotArea>
      <c:layout/>
      <c:barChart>
        <c:barDir val="col"/>
        <c:grouping val="clustered"/>
        <c:varyColors val="0"/>
        <c:ser>
          <c:idx val="0"/>
          <c:order val="0"/>
          <c:tx>
            <c:strRef>
              <c:f>'Tablas Síntesis'!$L$77</c:f>
              <c:strCache>
                <c:ptCount val="1"/>
                <c:pt idx="0">
                  <c:v>CHARCOT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Síntesis'!$M$74:$T$74</c:f>
              <c:strCache>
                <c:ptCount val="8"/>
                <c:pt idx="0">
                  <c:v>OBSERVAR</c:v>
                </c:pt>
                <c:pt idx="1">
                  <c:v>DESCRIBIR </c:v>
                </c:pt>
                <c:pt idx="2">
                  <c:v>REFLEXIÓN</c:v>
                </c:pt>
                <c:pt idx="3">
                  <c:v>COMPARAR</c:v>
                </c:pt>
                <c:pt idx="4">
                  <c:v>DIALOGO</c:v>
                </c:pt>
                <c:pt idx="5">
                  <c:v>CONFLICTO</c:v>
                </c:pt>
                <c:pt idx="6">
                  <c:v>INTERCAMBIO </c:v>
                </c:pt>
                <c:pt idx="7">
                  <c:v>NOMBRAR </c:v>
                </c:pt>
              </c:strCache>
            </c:strRef>
          </c:cat>
          <c:val>
            <c:numRef>
              <c:f>'Tablas Síntesis'!$M$77:$T$77</c:f>
              <c:numCache>
                <c:formatCode>0.0</c:formatCode>
                <c:ptCount val="8"/>
                <c:pt idx="0">
                  <c:v>13.4</c:v>
                </c:pt>
                <c:pt idx="1">
                  <c:v>32.5</c:v>
                </c:pt>
                <c:pt idx="2">
                  <c:v>5.1</c:v>
                </c:pt>
                <c:pt idx="3">
                  <c:v>5.1</c:v>
                </c:pt>
                <c:pt idx="4" formatCode="0">
                  <c:v>0.0</c:v>
                </c:pt>
                <c:pt idx="5" formatCode="0">
                  <c:v>0.0</c:v>
                </c:pt>
                <c:pt idx="6">
                  <c:v>8.3</c:v>
                </c:pt>
                <c:pt idx="7">
                  <c:v>35.7</c:v>
                </c:pt>
              </c:numCache>
            </c:numRef>
          </c:val>
        </c:ser>
        <c:dLbls>
          <c:showLegendKey val="0"/>
          <c:showVal val="0"/>
          <c:showCatName val="0"/>
          <c:showSerName val="0"/>
          <c:showPercent val="0"/>
          <c:showBubbleSize val="0"/>
        </c:dLbls>
        <c:gapWidth val="164"/>
        <c:overlap val="-22"/>
        <c:axId val="-1823580560"/>
        <c:axId val="-1823576016"/>
      </c:barChart>
      <c:catAx>
        <c:axId val="-182358056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3576016"/>
        <c:crosses val="autoZero"/>
        <c:auto val="1"/>
        <c:lblAlgn val="ctr"/>
        <c:lblOffset val="100"/>
        <c:noMultiLvlLbl val="0"/>
      </c:catAx>
      <c:valAx>
        <c:axId val="-1823576016"/>
        <c:scaling>
          <c:orientation val="minMax"/>
          <c:max val="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3580560"/>
        <c:crosses val="autoZero"/>
        <c:crossBetween val="between"/>
        <c:majorUnit val="1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58168788762026"/>
          <c:y val="0.076265865975160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656343275404878"/>
          <c:y val="0.153675992902962"/>
          <c:w val="0.584845390195262"/>
          <c:h val="0.7284585778627"/>
        </c:manualLayout>
      </c:layout>
      <c:pieChart>
        <c:varyColors val="1"/>
        <c:ser>
          <c:idx val="0"/>
          <c:order val="0"/>
          <c:tx>
            <c:strRef>
              <c:f>'Kjoniksen - Tablas'!$I$43</c:f>
              <c:strCache>
                <c:ptCount val="1"/>
                <c:pt idx="0">
                  <c:v>MISMO</c:v>
                </c:pt>
              </c:strCache>
            </c:strRef>
          </c:tx>
          <c:dPt>
            <c:idx val="0"/>
            <c:bubble3D val="0"/>
            <c:explosion val="25"/>
            <c:spPr>
              <a:solidFill>
                <a:schemeClr val="accent1"/>
              </a:solidFill>
              <a:ln w="19050">
                <a:solidFill>
                  <a:schemeClr val="lt1"/>
                </a:solidFill>
              </a:ln>
              <a:effectLst/>
            </c:spPr>
          </c:dPt>
          <c:dPt>
            <c:idx val="1"/>
            <c:bubble3D val="0"/>
            <c:spPr>
              <a:solidFill>
                <a:schemeClr val="bg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'Kjoniksen - Tablas'!$K$43:$L$43</c:f>
              <c:numCache>
                <c:formatCode>0.0</c:formatCode>
                <c:ptCount val="2"/>
                <c:pt idx="0">
                  <c:v>16.27906976744186</c:v>
                </c:pt>
                <c:pt idx="1">
                  <c:v>83.7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48692336350288"/>
          <c:y val="0.055466084345571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823335013477679"/>
          <c:y val="0.160609253446158"/>
          <c:w val="0.584845390195262"/>
          <c:h val="0.7284585778627"/>
        </c:manualLayout>
      </c:layout>
      <c:pieChart>
        <c:varyColors val="1"/>
        <c:ser>
          <c:idx val="0"/>
          <c:order val="0"/>
          <c:tx>
            <c:strRef>
              <c:f>'Kjoniksen - Tablas'!$I$44</c:f>
              <c:strCache>
                <c:ptCount val="1"/>
                <c:pt idx="0">
                  <c:v>M/O</c:v>
                </c:pt>
              </c:strCache>
            </c:strRef>
          </c:tx>
          <c:dPt>
            <c:idx val="0"/>
            <c:bubble3D val="0"/>
            <c:explosion val="18"/>
            <c:spPr>
              <a:solidFill>
                <a:schemeClr val="accent1"/>
              </a:solidFill>
              <a:ln w="19050">
                <a:solidFill>
                  <a:schemeClr val="lt1"/>
                </a:solidFill>
              </a:ln>
              <a:effectLst/>
            </c:spPr>
          </c:dPt>
          <c:dPt>
            <c:idx val="1"/>
            <c:bubble3D val="0"/>
            <c:spPr>
              <a:solidFill>
                <a:schemeClr val="bg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'Kjoniksen - Tablas'!$K$44:$L$44</c:f>
              <c:numCache>
                <c:formatCode>0.0</c:formatCode>
                <c:ptCount val="2"/>
                <c:pt idx="0">
                  <c:v>21.53846153846154</c:v>
                </c:pt>
                <c:pt idx="1">
                  <c:v>78.5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2754702883263"/>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713994374120956"/>
          <c:y val="0.212831111111111"/>
          <c:w val="0.578104781997187"/>
          <c:h val="0.730724444444444"/>
        </c:manualLayout>
      </c:layout>
      <c:pieChart>
        <c:varyColors val="1"/>
        <c:ser>
          <c:idx val="0"/>
          <c:order val="0"/>
          <c:tx>
            <c:strRef>
              <c:f>'Bennett - Tablas '!$I$39</c:f>
              <c:strCache>
                <c:ptCount val="1"/>
                <c:pt idx="0">
                  <c:v>OTRO</c:v>
                </c:pt>
              </c:strCache>
            </c:strRef>
          </c:tx>
          <c:dPt>
            <c:idx val="0"/>
            <c:bubble3D val="0"/>
            <c:explosion val="19"/>
            <c:spPr>
              <a:solidFill>
                <a:schemeClr val="accent1"/>
              </a:solidFill>
              <a:ln w="19050">
                <a:solidFill>
                  <a:schemeClr val="lt1"/>
                </a:solidFill>
              </a:ln>
              <a:effectLst/>
            </c:spPr>
          </c:dPt>
          <c:dPt>
            <c:idx val="1"/>
            <c:bubble3D val="0"/>
            <c:spPr>
              <a:solidFill>
                <a:schemeClr val="bg2">
                  <a:lumMod val="9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('Bennett - Tablas '!$K$39,'Bennett - Tablas '!$L$39)</c:f>
              <c:numCache>
                <c:formatCode>0.0</c:formatCode>
                <c:ptCount val="2"/>
                <c:pt idx="0">
                  <c:v>23.3695652173913</c:v>
                </c:pt>
                <c:pt idx="1">
                  <c:v>76.63043478260869</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809379395218"/>
          <c:y val="0.0776111111111111"/>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546536568213783"/>
          <c:y val="0.233997777777778"/>
          <c:w val="0.572522855133615"/>
          <c:h val="0.723668888888889"/>
        </c:manualLayout>
      </c:layout>
      <c:pieChart>
        <c:varyColors val="1"/>
        <c:ser>
          <c:idx val="0"/>
          <c:order val="0"/>
          <c:tx>
            <c:strRef>
              <c:f>'Bennett - Tablas '!$I$40</c:f>
              <c:strCache>
                <c:ptCount val="1"/>
                <c:pt idx="0">
                  <c:v>MISMO</c:v>
                </c:pt>
              </c:strCache>
            </c:strRef>
          </c:tx>
          <c:dPt>
            <c:idx val="0"/>
            <c:bubble3D val="0"/>
            <c:explosion val="21"/>
            <c:spPr>
              <a:solidFill>
                <a:schemeClr val="accent1"/>
              </a:solidFill>
              <a:ln w="19050">
                <a:solidFill>
                  <a:schemeClr val="lt1"/>
                </a:solidFill>
              </a:ln>
              <a:effectLst/>
            </c:spPr>
          </c:dPt>
          <c:dPt>
            <c:idx val="1"/>
            <c:bubble3D val="0"/>
            <c:spPr>
              <a:solidFill>
                <a:schemeClr val="bg2">
                  <a:lumMod val="90000"/>
                </a:schemeClr>
              </a:solidFill>
              <a:ln w="19050">
                <a:solidFill>
                  <a:schemeClr val="lt1"/>
                </a:solidFill>
              </a:ln>
              <a:effectLst/>
            </c:spPr>
          </c:dPt>
          <c:dLbls>
            <c:dLbl>
              <c:idx val="0"/>
              <c:layout>
                <c:manualLayout>
                  <c:x val="-0.107181544819178"/>
                  <c:y val="0.157338333333333"/>
                </c:manualLayout>
              </c:layout>
              <c:dLblPos val="bestFi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('Bennett - Tablas '!$K$40,'Bennett - Tablas '!$L$40)</c:f>
              <c:numCache>
                <c:formatCode>0.0</c:formatCode>
                <c:ptCount val="2"/>
                <c:pt idx="0">
                  <c:v>13.33333333333333</c:v>
                </c:pt>
                <c:pt idx="1">
                  <c:v>86.66666666666667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60550281293952"/>
          <c:y val="0.056444444444444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769813642756681"/>
          <c:y val="0.205775555555556"/>
          <c:w val="0.572522855133615"/>
          <c:h val="0.723668888888889"/>
        </c:manualLayout>
      </c:layout>
      <c:pieChart>
        <c:varyColors val="1"/>
        <c:ser>
          <c:idx val="0"/>
          <c:order val="0"/>
          <c:tx>
            <c:strRef>
              <c:f>'Bennett - Tablas '!$I$41</c:f>
              <c:strCache>
                <c:ptCount val="1"/>
                <c:pt idx="0">
                  <c:v>M/O</c:v>
                </c:pt>
              </c:strCache>
            </c:strRef>
          </c:tx>
          <c:dPt>
            <c:idx val="0"/>
            <c:bubble3D val="0"/>
            <c:explosion val="16"/>
            <c:spPr>
              <a:solidFill>
                <a:schemeClr val="accent1"/>
              </a:solidFill>
              <a:ln w="19050">
                <a:solidFill>
                  <a:schemeClr val="lt1"/>
                </a:solidFill>
              </a:ln>
              <a:effectLst/>
            </c:spPr>
          </c:dPt>
          <c:dPt>
            <c:idx val="1"/>
            <c:bubble3D val="0"/>
            <c:spPr>
              <a:solidFill>
                <a:schemeClr val="bg2">
                  <a:lumMod val="90000"/>
                </a:schemeClr>
              </a:solidFill>
              <a:ln w="19050">
                <a:solidFill>
                  <a:schemeClr val="lt1"/>
                </a:solidFill>
              </a:ln>
              <a:effectLst/>
            </c:spPr>
          </c:dPt>
          <c:dLbls>
            <c:dLbl>
              <c:idx val="0"/>
              <c:layout>
                <c:manualLayout>
                  <c:x val="-0.149541958646314"/>
                  <c:y val="0.157218888888889"/>
                </c:manualLayout>
              </c:layout>
              <c:dLblPos val="bestFi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('Bennett - Tablas '!$K$41,'Bennett - Tablas '!$L$41)</c:f>
              <c:numCache>
                <c:formatCode>0.0</c:formatCode>
                <c:ptCount val="2"/>
                <c:pt idx="0">
                  <c:v>22.10526315789474</c:v>
                </c:pt>
                <c:pt idx="1">
                  <c:v>77.89473684210526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'Kjoniksen - Tablas'!$D$4:$D$5</c:f>
              <c:strCache>
                <c:ptCount val="2"/>
                <c:pt idx="0">
                  <c:v>DESCRIBIR COMPORT.</c:v>
                </c:pt>
              </c:strCache>
            </c:strRef>
          </c:tx>
          <c:spPr>
            <a:solidFill>
              <a:schemeClr val="accent1"/>
            </a:solidFill>
            <a:ln>
              <a:noFill/>
            </a:ln>
            <a:effectLst/>
          </c:spPr>
          <c:invertIfNegative val="0"/>
          <c:cat>
            <c:strRef>
              <c:f>'Kjoniksen - Tablas'!$B$6:$B$8</c:f>
              <c:strCache>
                <c:ptCount val="3"/>
                <c:pt idx="0">
                  <c:v>OTRO</c:v>
                </c:pt>
                <c:pt idx="1">
                  <c:v>MISMO</c:v>
                </c:pt>
                <c:pt idx="2">
                  <c:v>M/O</c:v>
                </c:pt>
              </c:strCache>
            </c:strRef>
          </c:cat>
          <c:val>
            <c:numRef>
              <c:f>'Kjoniksen - Tablas'!$D$6:$D$8</c:f>
              <c:numCache>
                <c:formatCode>General</c:formatCode>
                <c:ptCount val="3"/>
                <c:pt idx="0">
                  <c:v>43.0</c:v>
                </c:pt>
                <c:pt idx="1">
                  <c:v>7.0</c:v>
                </c:pt>
                <c:pt idx="2">
                  <c:v>11.0</c:v>
                </c:pt>
              </c:numCache>
            </c:numRef>
          </c:val>
        </c:ser>
        <c:ser>
          <c:idx val="1"/>
          <c:order val="1"/>
          <c:tx>
            <c:strRef>
              <c:f>'Kjoniksen - Tablas'!$E$4:$E$5</c:f>
              <c:strCache>
                <c:ptCount val="2"/>
                <c:pt idx="0">
                  <c:v>DESCRIBIR CORPORAL</c:v>
                </c:pt>
              </c:strCache>
            </c:strRef>
          </c:tx>
          <c:spPr>
            <a:solidFill>
              <a:schemeClr val="accent2"/>
            </a:solidFill>
            <a:ln>
              <a:noFill/>
            </a:ln>
            <a:effectLst/>
          </c:spPr>
          <c:invertIfNegative val="0"/>
          <c:cat>
            <c:strRef>
              <c:f>'Kjoniksen - Tablas'!$B$6:$B$8</c:f>
              <c:strCache>
                <c:ptCount val="3"/>
                <c:pt idx="0">
                  <c:v>OTRO</c:v>
                </c:pt>
                <c:pt idx="1">
                  <c:v>MISMO</c:v>
                </c:pt>
                <c:pt idx="2">
                  <c:v>M/O</c:v>
                </c:pt>
              </c:strCache>
            </c:strRef>
          </c:cat>
          <c:val>
            <c:numRef>
              <c:f>'Kjoniksen - Tablas'!$E$6:$E$8</c:f>
              <c:numCache>
                <c:formatCode>General</c:formatCode>
                <c:ptCount val="3"/>
                <c:pt idx="0">
                  <c:v>24.0</c:v>
                </c:pt>
                <c:pt idx="1">
                  <c:v>4.0</c:v>
                </c:pt>
                <c:pt idx="2">
                  <c:v>6.0</c:v>
                </c:pt>
              </c:numCache>
            </c:numRef>
          </c:val>
        </c:ser>
        <c:ser>
          <c:idx val="2"/>
          <c:order val="2"/>
          <c:tx>
            <c:strRef>
              <c:f>'Kjoniksen - Tablas'!$F$4:$F$5</c:f>
              <c:strCache>
                <c:ptCount val="2"/>
                <c:pt idx="0">
                  <c:v>DESCRIBIR MATERIAL</c:v>
                </c:pt>
              </c:strCache>
            </c:strRef>
          </c:tx>
          <c:spPr>
            <a:solidFill>
              <a:schemeClr val="accent3"/>
            </a:solidFill>
            <a:ln>
              <a:noFill/>
            </a:ln>
            <a:effectLst/>
          </c:spPr>
          <c:invertIfNegative val="0"/>
          <c:cat>
            <c:strRef>
              <c:f>'Kjoniksen - Tablas'!$B$6:$B$8</c:f>
              <c:strCache>
                <c:ptCount val="3"/>
                <c:pt idx="0">
                  <c:v>OTRO</c:v>
                </c:pt>
                <c:pt idx="1">
                  <c:v>MISMO</c:v>
                </c:pt>
                <c:pt idx="2">
                  <c:v>M/O</c:v>
                </c:pt>
              </c:strCache>
            </c:strRef>
          </c:cat>
          <c:val>
            <c:numRef>
              <c:f>'Kjoniksen - Tablas'!$F$6:$F$8</c:f>
              <c:numCache>
                <c:formatCode>General</c:formatCode>
                <c:ptCount val="3"/>
                <c:pt idx="0">
                  <c:v>6.0</c:v>
                </c:pt>
                <c:pt idx="1">
                  <c:v>3.0</c:v>
                </c:pt>
                <c:pt idx="2">
                  <c:v>0.0</c:v>
                </c:pt>
              </c:numCache>
            </c:numRef>
          </c:val>
        </c:ser>
        <c:dLbls>
          <c:showLegendKey val="0"/>
          <c:showVal val="0"/>
          <c:showCatName val="0"/>
          <c:showSerName val="0"/>
          <c:showPercent val="0"/>
          <c:showBubbleSize val="0"/>
        </c:dLbls>
        <c:gapWidth val="150"/>
        <c:overlap val="100"/>
        <c:axId val="-1824690752"/>
        <c:axId val="-1824686032"/>
      </c:barChart>
      <c:catAx>
        <c:axId val="-182469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4686032"/>
        <c:crosses val="autoZero"/>
        <c:auto val="1"/>
        <c:lblAlgn val="ctr"/>
        <c:lblOffset val="100"/>
        <c:noMultiLvlLbl val="0"/>
      </c:catAx>
      <c:valAx>
        <c:axId val="-1824686032"/>
        <c:scaling>
          <c:orientation val="minMax"/>
          <c:max val="230.0"/>
          <c:min val="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469075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'Bennett - Tablas '!$D$4:$D$4</c:f>
              <c:strCache>
                <c:ptCount val="1"/>
                <c:pt idx="0">
                  <c:v>DESCRIBIR COMPORT.</c:v>
                </c:pt>
              </c:strCache>
            </c:strRef>
          </c:tx>
          <c:spPr>
            <a:solidFill>
              <a:schemeClr val="accent1"/>
            </a:solidFill>
            <a:ln>
              <a:noFill/>
            </a:ln>
            <a:effectLst/>
          </c:spPr>
          <c:invertIfNegative val="0"/>
          <c:cat>
            <c:strRef>
              <c:f>'Bennett - Tablas '!$B$5:$B$7</c:f>
              <c:strCache>
                <c:ptCount val="3"/>
                <c:pt idx="0">
                  <c:v>OTRO</c:v>
                </c:pt>
                <c:pt idx="1">
                  <c:v>MISMO</c:v>
                </c:pt>
                <c:pt idx="2">
                  <c:v>M/O</c:v>
                </c:pt>
              </c:strCache>
            </c:strRef>
          </c:cat>
          <c:val>
            <c:numRef>
              <c:f>'Bennett - Tablas '!$D$5:$D$7</c:f>
              <c:numCache>
                <c:formatCode>General</c:formatCode>
                <c:ptCount val="3"/>
                <c:pt idx="0">
                  <c:v>105.0</c:v>
                </c:pt>
                <c:pt idx="1">
                  <c:v>6.0</c:v>
                </c:pt>
                <c:pt idx="2">
                  <c:v>18.0</c:v>
                </c:pt>
              </c:numCache>
            </c:numRef>
          </c:val>
        </c:ser>
        <c:ser>
          <c:idx val="1"/>
          <c:order val="1"/>
          <c:tx>
            <c:strRef>
              <c:f>'Bennett - Tablas '!$E$4:$E$4</c:f>
              <c:strCache>
                <c:ptCount val="1"/>
                <c:pt idx="0">
                  <c:v>DESCRIBIR CORPORAL</c:v>
                </c:pt>
              </c:strCache>
            </c:strRef>
          </c:tx>
          <c:spPr>
            <a:solidFill>
              <a:schemeClr val="accent2"/>
            </a:solidFill>
            <a:ln>
              <a:noFill/>
            </a:ln>
            <a:effectLst/>
          </c:spPr>
          <c:invertIfNegative val="0"/>
          <c:cat>
            <c:strRef>
              <c:f>'Bennett - Tablas '!$B$5:$B$7</c:f>
              <c:strCache>
                <c:ptCount val="3"/>
                <c:pt idx="0">
                  <c:v>OTRO</c:v>
                </c:pt>
                <c:pt idx="1">
                  <c:v>MISMO</c:v>
                </c:pt>
                <c:pt idx="2">
                  <c:v>M/O</c:v>
                </c:pt>
              </c:strCache>
            </c:strRef>
          </c:cat>
          <c:val>
            <c:numRef>
              <c:f>'Bennett - Tablas '!$E$5:$E$7</c:f>
              <c:numCache>
                <c:formatCode>General</c:formatCode>
                <c:ptCount val="3"/>
                <c:pt idx="0">
                  <c:v>56.0</c:v>
                </c:pt>
                <c:pt idx="1">
                  <c:v>3.0</c:v>
                </c:pt>
                <c:pt idx="2">
                  <c:v>3.0</c:v>
                </c:pt>
              </c:numCache>
            </c:numRef>
          </c:val>
        </c:ser>
        <c:ser>
          <c:idx val="2"/>
          <c:order val="2"/>
          <c:tx>
            <c:strRef>
              <c:f>'Bennett - Tablas '!$F$4:$F$4</c:f>
              <c:strCache>
                <c:ptCount val="1"/>
                <c:pt idx="0">
                  <c:v>DESCRIBIR MATERIAL</c:v>
                </c:pt>
              </c:strCache>
            </c:strRef>
          </c:tx>
          <c:spPr>
            <a:solidFill>
              <a:schemeClr val="accent3"/>
            </a:solidFill>
            <a:ln>
              <a:noFill/>
            </a:ln>
            <a:effectLst/>
          </c:spPr>
          <c:invertIfNegative val="0"/>
          <c:cat>
            <c:strRef>
              <c:f>'Bennett - Tablas '!$B$5:$B$7</c:f>
              <c:strCache>
                <c:ptCount val="3"/>
                <c:pt idx="0">
                  <c:v>OTRO</c:v>
                </c:pt>
                <c:pt idx="1">
                  <c:v>MISMO</c:v>
                </c:pt>
                <c:pt idx="2">
                  <c:v>M/O</c:v>
                </c:pt>
              </c:strCache>
            </c:strRef>
          </c:cat>
          <c:val>
            <c:numRef>
              <c:f>'Bennett - Tablas '!$F$5:$F$7</c:f>
              <c:numCache>
                <c:formatCode>General</c:formatCode>
                <c:ptCount val="3"/>
                <c:pt idx="0">
                  <c:v>65.0</c:v>
                </c:pt>
                <c:pt idx="1">
                  <c:v>2.0</c:v>
                </c:pt>
                <c:pt idx="2">
                  <c:v>8.0</c:v>
                </c:pt>
              </c:numCache>
            </c:numRef>
          </c:val>
        </c:ser>
        <c:dLbls>
          <c:showLegendKey val="0"/>
          <c:showVal val="0"/>
          <c:showCatName val="0"/>
          <c:showSerName val="0"/>
          <c:showPercent val="0"/>
          <c:showBubbleSize val="0"/>
        </c:dLbls>
        <c:gapWidth val="150"/>
        <c:overlap val="100"/>
        <c:axId val="-1824624624"/>
        <c:axId val="-1824619904"/>
      </c:barChart>
      <c:catAx>
        <c:axId val="-182462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4619904"/>
        <c:crosses val="autoZero"/>
        <c:auto val="1"/>
        <c:lblAlgn val="ctr"/>
        <c:lblOffset val="100"/>
        <c:noMultiLvlLbl val="0"/>
      </c:catAx>
      <c:valAx>
        <c:axId val="-1824619904"/>
        <c:scaling>
          <c:orientation val="minMax"/>
          <c:max val="230.0"/>
          <c:min val="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462462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3"/>
          <c:order val="0"/>
          <c:tx>
            <c:strRef>
              <c:f>'Bagshawe - Tablas'!#REF!</c:f>
              <c:strCache>
                <c:ptCount val="1"/>
                <c:pt idx="0">
                  <c:v>#¡REF!</c:v>
                </c:pt>
              </c:strCache>
            </c:strRef>
          </c:tx>
          <c:spPr>
            <a:solidFill>
              <a:schemeClr val="accent4"/>
            </a:solidFill>
            <a:ln>
              <a:noFill/>
            </a:ln>
            <a:effectLst/>
          </c:spPr>
          <c:invertIfNegative val="0"/>
          <c:cat>
            <c:strRef>
              <c:f>'Bagshawe - Tablas'!#REF!</c:f>
            </c:strRef>
          </c:cat>
          <c:val>
            <c:numRef>
              <c:f>'Bagshawe - Tablas'!#REF!</c:f>
              <c:numCache>
                <c:formatCode>General</c:formatCode>
                <c:ptCount val="1"/>
                <c:pt idx="0">
                  <c:v>1.0</c:v>
                </c:pt>
              </c:numCache>
            </c:numRef>
          </c:val>
        </c:ser>
        <c:ser>
          <c:idx val="4"/>
          <c:order val="1"/>
          <c:tx>
            <c:strRef>
              <c:f>'Bagshawe - Tablas'!#REF!</c:f>
              <c:strCache>
                <c:ptCount val="1"/>
                <c:pt idx="0">
                  <c:v>#¡REF!</c:v>
                </c:pt>
              </c:strCache>
            </c:strRef>
          </c:tx>
          <c:spPr>
            <a:solidFill>
              <a:schemeClr val="accent5"/>
            </a:solidFill>
            <a:ln>
              <a:noFill/>
            </a:ln>
            <a:effectLst/>
          </c:spPr>
          <c:invertIfNegative val="0"/>
          <c:cat>
            <c:strRef>
              <c:f>'Bagshawe - Tablas'!#REF!</c:f>
            </c:strRef>
          </c:cat>
          <c:val>
            <c:numRef>
              <c:f>'Bagshawe - Tablas'!#REF!</c:f>
              <c:numCache>
                <c:formatCode>General</c:formatCode>
                <c:ptCount val="1"/>
                <c:pt idx="0">
                  <c:v>1.0</c:v>
                </c:pt>
              </c:numCache>
            </c:numRef>
          </c:val>
        </c:ser>
        <c:ser>
          <c:idx val="5"/>
          <c:order val="2"/>
          <c:tx>
            <c:strRef>
              <c:f>'Bagshawe - Tablas'!#REF!</c:f>
              <c:strCache>
                <c:ptCount val="1"/>
                <c:pt idx="0">
                  <c:v>#¡REF!</c:v>
                </c:pt>
              </c:strCache>
            </c:strRef>
          </c:tx>
          <c:spPr>
            <a:solidFill>
              <a:schemeClr val="accent6"/>
            </a:solidFill>
            <a:ln>
              <a:noFill/>
            </a:ln>
            <a:effectLst/>
          </c:spPr>
          <c:invertIfNegative val="0"/>
          <c:cat>
            <c:strRef>
              <c:f>'Bagshawe - Tablas'!#REF!</c:f>
            </c:strRef>
          </c:cat>
          <c:val>
            <c:numRef>
              <c:f>'Bagshawe - Tablas'!#REF!</c:f>
              <c:numCache>
                <c:formatCode>General</c:formatCode>
                <c:ptCount val="1"/>
                <c:pt idx="0">
                  <c:v>1.0</c:v>
                </c:pt>
              </c:numCache>
            </c:numRef>
          </c:val>
        </c:ser>
        <c:ser>
          <c:idx val="0"/>
          <c:order val="3"/>
          <c:tx>
            <c:strRef>
              <c:f>'Bagshawe - Tablas'!$C$27:$C$28</c:f>
              <c:strCache>
                <c:ptCount val="2"/>
                <c:pt idx="0">
                  <c:v>Comportamental</c:v>
                </c:pt>
              </c:strCache>
            </c:strRef>
          </c:tx>
          <c:spPr>
            <a:solidFill>
              <a:schemeClr val="accent1"/>
            </a:solidFill>
            <a:ln>
              <a:noFill/>
            </a:ln>
            <a:effectLst/>
          </c:spPr>
          <c:invertIfNegative val="0"/>
          <c:cat>
            <c:strRef>
              <c:f>'Bagshawe - Tablas'!$B$29:$B$31</c:f>
              <c:strCache>
                <c:ptCount val="3"/>
                <c:pt idx="0">
                  <c:v>OTRO</c:v>
                </c:pt>
                <c:pt idx="1">
                  <c:v>MISMO</c:v>
                </c:pt>
                <c:pt idx="2">
                  <c:v>M/O</c:v>
                </c:pt>
              </c:strCache>
            </c:strRef>
          </c:cat>
          <c:val>
            <c:numRef>
              <c:f>'Bagshawe - Tablas'!$C$29:$C$31</c:f>
              <c:numCache>
                <c:formatCode>General</c:formatCode>
                <c:ptCount val="3"/>
                <c:pt idx="0">
                  <c:v>28.0</c:v>
                </c:pt>
                <c:pt idx="1">
                  <c:v>76.0</c:v>
                </c:pt>
                <c:pt idx="2">
                  <c:v>77.0</c:v>
                </c:pt>
              </c:numCache>
            </c:numRef>
          </c:val>
        </c:ser>
        <c:ser>
          <c:idx val="1"/>
          <c:order val="4"/>
          <c:tx>
            <c:strRef>
              <c:f>'Bagshawe - Tablas'!$D$27:$D$28</c:f>
              <c:strCache>
                <c:ptCount val="2"/>
                <c:pt idx="0">
                  <c:v>Corporal</c:v>
                </c:pt>
              </c:strCache>
            </c:strRef>
          </c:tx>
          <c:spPr>
            <a:solidFill>
              <a:schemeClr val="accent2"/>
            </a:solidFill>
            <a:ln>
              <a:noFill/>
            </a:ln>
            <a:effectLst/>
          </c:spPr>
          <c:invertIfNegative val="0"/>
          <c:cat>
            <c:strRef>
              <c:f>'Bagshawe - Tablas'!$B$29:$B$31</c:f>
              <c:strCache>
                <c:ptCount val="3"/>
                <c:pt idx="0">
                  <c:v>OTRO</c:v>
                </c:pt>
                <c:pt idx="1">
                  <c:v>MISMO</c:v>
                </c:pt>
                <c:pt idx="2">
                  <c:v>M/O</c:v>
                </c:pt>
              </c:strCache>
            </c:strRef>
          </c:cat>
          <c:val>
            <c:numRef>
              <c:f>'Bagshawe - Tablas'!$D$29:$D$31</c:f>
              <c:numCache>
                <c:formatCode>General</c:formatCode>
                <c:ptCount val="3"/>
                <c:pt idx="0">
                  <c:v>7.0</c:v>
                </c:pt>
                <c:pt idx="1">
                  <c:v>38.0</c:v>
                </c:pt>
                <c:pt idx="2">
                  <c:v>29.0</c:v>
                </c:pt>
              </c:numCache>
            </c:numRef>
          </c:val>
        </c:ser>
        <c:ser>
          <c:idx val="2"/>
          <c:order val="5"/>
          <c:tx>
            <c:strRef>
              <c:f>'Bagshawe - Tablas'!$E$27:$E$28</c:f>
              <c:strCache>
                <c:ptCount val="2"/>
                <c:pt idx="0">
                  <c:v>Material</c:v>
                </c:pt>
              </c:strCache>
            </c:strRef>
          </c:tx>
          <c:spPr>
            <a:solidFill>
              <a:schemeClr val="bg2">
                <a:lumMod val="75000"/>
              </a:schemeClr>
            </a:solidFill>
            <a:ln>
              <a:noFill/>
            </a:ln>
            <a:effectLst/>
          </c:spPr>
          <c:invertIfNegative val="0"/>
          <c:cat>
            <c:strRef>
              <c:f>'Bagshawe - Tablas'!$B$29:$B$31</c:f>
              <c:strCache>
                <c:ptCount val="3"/>
                <c:pt idx="0">
                  <c:v>OTRO</c:v>
                </c:pt>
                <c:pt idx="1">
                  <c:v>MISMO</c:v>
                </c:pt>
                <c:pt idx="2">
                  <c:v>M/O</c:v>
                </c:pt>
              </c:strCache>
            </c:strRef>
          </c:cat>
          <c:val>
            <c:numRef>
              <c:f>'Bagshawe - Tablas'!$E$29:$E$31</c:f>
              <c:numCache>
                <c:formatCode>General</c:formatCode>
                <c:ptCount val="3"/>
                <c:pt idx="0">
                  <c:v>6.0</c:v>
                </c:pt>
                <c:pt idx="1">
                  <c:v>44.0</c:v>
                </c:pt>
                <c:pt idx="2">
                  <c:v>38.0</c:v>
                </c:pt>
              </c:numCache>
            </c:numRef>
          </c:val>
        </c:ser>
        <c:dLbls>
          <c:showLegendKey val="0"/>
          <c:showVal val="0"/>
          <c:showCatName val="0"/>
          <c:showSerName val="0"/>
          <c:showPercent val="0"/>
          <c:showBubbleSize val="0"/>
        </c:dLbls>
        <c:gapWidth val="150"/>
        <c:overlap val="100"/>
        <c:axId val="-1826479952"/>
        <c:axId val="-1826475360"/>
      </c:barChart>
      <c:catAx>
        <c:axId val="-182647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6475360"/>
        <c:crosses val="autoZero"/>
        <c:auto val="1"/>
        <c:lblAlgn val="ctr"/>
        <c:lblOffset val="100"/>
        <c:noMultiLvlLbl val="0"/>
      </c:catAx>
      <c:valAx>
        <c:axId val="-1826475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6479952"/>
        <c:crosses val="autoZero"/>
        <c:crossBetween val="between"/>
        <c:majorUnit val="0.2"/>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'Kjoniksen - Tablas'!$J$27</c:f>
              <c:strCache>
                <c:ptCount val="1"/>
                <c:pt idx="0">
                  <c:v>Comportamental</c:v>
                </c:pt>
              </c:strCache>
            </c:strRef>
          </c:tx>
          <c:spPr>
            <a:solidFill>
              <a:schemeClr val="accent1"/>
            </a:solidFill>
            <a:ln>
              <a:noFill/>
            </a:ln>
            <a:effectLst/>
          </c:spPr>
          <c:invertIfNegative val="0"/>
          <c:cat>
            <c:strRef>
              <c:f>'Kjoniksen - Tablas'!$I$28:$I$30</c:f>
              <c:strCache>
                <c:ptCount val="3"/>
                <c:pt idx="0">
                  <c:v>OTRO</c:v>
                </c:pt>
                <c:pt idx="1">
                  <c:v>MISMO</c:v>
                </c:pt>
                <c:pt idx="2">
                  <c:v>M/O</c:v>
                </c:pt>
              </c:strCache>
            </c:strRef>
          </c:cat>
          <c:val>
            <c:numRef>
              <c:f>'Kjoniksen - Tablas'!$J$28:$J$30</c:f>
              <c:numCache>
                <c:formatCode>0.0</c:formatCode>
                <c:ptCount val="3"/>
                <c:pt idx="0">
                  <c:v>58.9041095890411</c:v>
                </c:pt>
                <c:pt idx="1">
                  <c:v>50.0</c:v>
                </c:pt>
                <c:pt idx="2">
                  <c:v>64.70588235294117</c:v>
                </c:pt>
              </c:numCache>
            </c:numRef>
          </c:val>
        </c:ser>
        <c:ser>
          <c:idx val="1"/>
          <c:order val="1"/>
          <c:tx>
            <c:strRef>
              <c:f>'Kjoniksen - Tablas'!$K$27</c:f>
              <c:strCache>
                <c:ptCount val="1"/>
                <c:pt idx="0">
                  <c:v>Corporal</c:v>
                </c:pt>
              </c:strCache>
            </c:strRef>
          </c:tx>
          <c:spPr>
            <a:solidFill>
              <a:schemeClr val="accent2"/>
            </a:solidFill>
            <a:ln>
              <a:noFill/>
            </a:ln>
            <a:effectLst/>
          </c:spPr>
          <c:invertIfNegative val="0"/>
          <c:cat>
            <c:strRef>
              <c:f>'Kjoniksen - Tablas'!$I$28:$I$30</c:f>
              <c:strCache>
                <c:ptCount val="3"/>
                <c:pt idx="0">
                  <c:v>OTRO</c:v>
                </c:pt>
                <c:pt idx="1">
                  <c:v>MISMO</c:v>
                </c:pt>
                <c:pt idx="2">
                  <c:v>M/O</c:v>
                </c:pt>
              </c:strCache>
            </c:strRef>
          </c:cat>
          <c:val>
            <c:numRef>
              <c:f>'Kjoniksen - Tablas'!$K$28:$K$30</c:f>
              <c:numCache>
                <c:formatCode>0.0</c:formatCode>
                <c:ptCount val="3"/>
                <c:pt idx="0">
                  <c:v>32.87671232876712</c:v>
                </c:pt>
                <c:pt idx="1">
                  <c:v>28.57142857142857</c:v>
                </c:pt>
                <c:pt idx="2">
                  <c:v>35.29411764705882</c:v>
                </c:pt>
              </c:numCache>
            </c:numRef>
          </c:val>
        </c:ser>
        <c:ser>
          <c:idx val="2"/>
          <c:order val="2"/>
          <c:tx>
            <c:strRef>
              <c:f>'Kjoniksen - Tablas'!$L$27</c:f>
              <c:strCache>
                <c:ptCount val="1"/>
                <c:pt idx="0">
                  <c:v>Material</c:v>
                </c:pt>
              </c:strCache>
            </c:strRef>
          </c:tx>
          <c:spPr>
            <a:solidFill>
              <a:schemeClr val="accent3"/>
            </a:solidFill>
            <a:ln>
              <a:noFill/>
            </a:ln>
            <a:effectLst/>
          </c:spPr>
          <c:invertIfNegative val="0"/>
          <c:cat>
            <c:strRef>
              <c:f>'Kjoniksen - Tablas'!$I$28:$I$30</c:f>
              <c:strCache>
                <c:ptCount val="3"/>
                <c:pt idx="0">
                  <c:v>OTRO</c:v>
                </c:pt>
                <c:pt idx="1">
                  <c:v>MISMO</c:v>
                </c:pt>
                <c:pt idx="2">
                  <c:v>M/O</c:v>
                </c:pt>
              </c:strCache>
            </c:strRef>
          </c:cat>
          <c:val>
            <c:numRef>
              <c:f>'Kjoniksen - Tablas'!$L$28:$L$30</c:f>
              <c:numCache>
                <c:formatCode>0.0</c:formatCode>
                <c:ptCount val="3"/>
                <c:pt idx="0">
                  <c:v>8.219178082191782</c:v>
                </c:pt>
                <c:pt idx="1">
                  <c:v>21.42857142857143</c:v>
                </c:pt>
                <c:pt idx="2">
                  <c:v>0.0</c:v>
                </c:pt>
              </c:numCache>
            </c:numRef>
          </c:val>
        </c:ser>
        <c:dLbls>
          <c:showLegendKey val="0"/>
          <c:showVal val="0"/>
          <c:showCatName val="0"/>
          <c:showSerName val="0"/>
          <c:showPercent val="0"/>
          <c:showBubbleSize val="0"/>
        </c:dLbls>
        <c:gapWidth val="150"/>
        <c:overlap val="100"/>
        <c:axId val="-1826193792"/>
        <c:axId val="-1826189072"/>
      </c:barChart>
      <c:catAx>
        <c:axId val="-182619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6189072"/>
        <c:crosses val="autoZero"/>
        <c:auto val="1"/>
        <c:lblAlgn val="ctr"/>
        <c:lblOffset val="100"/>
        <c:noMultiLvlLbl val="0"/>
      </c:catAx>
      <c:valAx>
        <c:axId val="-182618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6193792"/>
        <c:crosses val="autoZero"/>
        <c:crossBetween val="between"/>
        <c:majorUnit val="0.2"/>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'Charcot - Tablas'!$C$25</c:f>
              <c:strCache>
                <c:ptCount val="1"/>
                <c:pt idx="0">
                  <c:v>Comportamental</c:v>
                </c:pt>
              </c:strCache>
            </c:strRef>
          </c:tx>
          <c:spPr>
            <a:solidFill>
              <a:schemeClr val="accent1"/>
            </a:solidFill>
            <a:ln>
              <a:noFill/>
            </a:ln>
            <a:effectLst/>
          </c:spPr>
          <c:invertIfNegative val="0"/>
          <c:cat>
            <c:strRef>
              <c:f>'Charcot - Tablas'!$B$26:$B$28</c:f>
              <c:strCache>
                <c:ptCount val="3"/>
                <c:pt idx="0">
                  <c:v>OTRO</c:v>
                </c:pt>
                <c:pt idx="1">
                  <c:v>MISMO</c:v>
                </c:pt>
                <c:pt idx="2">
                  <c:v>M/O</c:v>
                </c:pt>
              </c:strCache>
            </c:strRef>
          </c:cat>
          <c:val>
            <c:numRef>
              <c:f>'Charcot - Tablas'!$C$26:$C$28</c:f>
              <c:numCache>
                <c:formatCode>General</c:formatCode>
                <c:ptCount val="3"/>
                <c:pt idx="0">
                  <c:v>27.0</c:v>
                </c:pt>
                <c:pt idx="1">
                  <c:v>85.0</c:v>
                </c:pt>
                <c:pt idx="2">
                  <c:v>89.0</c:v>
                </c:pt>
              </c:numCache>
            </c:numRef>
          </c:val>
        </c:ser>
        <c:ser>
          <c:idx val="1"/>
          <c:order val="1"/>
          <c:tx>
            <c:strRef>
              <c:f>'Charcot - Tablas'!$D$25</c:f>
              <c:strCache>
                <c:ptCount val="1"/>
                <c:pt idx="0">
                  <c:v>Corporal</c:v>
                </c:pt>
              </c:strCache>
            </c:strRef>
          </c:tx>
          <c:spPr>
            <a:solidFill>
              <a:schemeClr val="accent2"/>
            </a:solidFill>
            <a:ln>
              <a:noFill/>
            </a:ln>
            <a:effectLst/>
          </c:spPr>
          <c:invertIfNegative val="0"/>
          <c:cat>
            <c:strRef>
              <c:f>'Charcot - Tablas'!$B$26:$B$28</c:f>
              <c:strCache>
                <c:ptCount val="3"/>
                <c:pt idx="0">
                  <c:v>OTRO</c:v>
                </c:pt>
                <c:pt idx="1">
                  <c:v>MISMO</c:v>
                </c:pt>
                <c:pt idx="2">
                  <c:v>M/O</c:v>
                </c:pt>
              </c:strCache>
            </c:strRef>
          </c:cat>
          <c:val>
            <c:numRef>
              <c:f>'Charcot - Tablas'!$D$26:$D$28</c:f>
              <c:numCache>
                <c:formatCode>General</c:formatCode>
                <c:ptCount val="3"/>
                <c:pt idx="0">
                  <c:v>10.0</c:v>
                </c:pt>
                <c:pt idx="1">
                  <c:v>29.0</c:v>
                </c:pt>
                <c:pt idx="2">
                  <c:v>20.0</c:v>
                </c:pt>
              </c:numCache>
            </c:numRef>
          </c:val>
        </c:ser>
        <c:ser>
          <c:idx val="2"/>
          <c:order val="2"/>
          <c:tx>
            <c:strRef>
              <c:f>'Charcot - Tablas'!$E$25</c:f>
              <c:strCache>
                <c:ptCount val="1"/>
                <c:pt idx="0">
                  <c:v>Material</c:v>
                </c:pt>
              </c:strCache>
            </c:strRef>
          </c:tx>
          <c:spPr>
            <a:solidFill>
              <a:schemeClr val="accent3"/>
            </a:solidFill>
            <a:ln>
              <a:noFill/>
            </a:ln>
            <a:effectLst/>
          </c:spPr>
          <c:invertIfNegative val="0"/>
          <c:cat>
            <c:strRef>
              <c:f>'Charcot - Tablas'!$B$26:$B$28</c:f>
              <c:strCache>
                <c:ptCount val="3"/>
                <c:pt idx="0">
                  <c:v>OTRO</c:v>
                </c:pt>
                <c:pt idx="1">
                  <c:v>MISMO</c:v>
                </c:pt>
                <c:pt idx="2">
                  <c:v>M/O</c:v>
                </c:pt>
              </c:strCache>
            </c:strRef>
          </c:cat>
          <c:val>
            <c:numRef>
              <c:f>'Charcot - Tablas'!$E$26:$E$28</c:f>
              <c:numCache>
                <c:formatCode>General</c:formatCode>
                <c:ptCount val="3"/>
                <c:pt idx="0">
                  <c:v>14.0</c:v>
                </c:pt>
                <c:pt idx="1">
                  <c:v>30.0</c:v>
                </c:pt>
                <c:pt idx="2">
                  <c:v>28.0</c:v>
                </c:pt>
              </c:numCache>
            </c:numRef>
          </c:val>
        </c:ser>
        <c:dLbls>
          <c:showLegendKey val="0"/>
          <c:showVal val="0"/>
          <c:showCatName val="0"/>
          <c:showSerName val="0"/>
          <c:showPercent val="0"/>
          <c:showBubbleSize val="0"/>
        </c:dLbls>
        <c:gapWidth val="150"/>
        <c:overlap val="100"/>
        <c:axId val="-1826129184"/>
        <c:axId val="-1821571504"/>
      </c:barChart>
      <c:catAx>
        <c:axId val="-182612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1571504"/>
        <c:crosses val="autoZero"/>
        <c:auto val="1"/>
        <c:lblAlgn val="ctr"/>
        <c:lblOffset val="100"/>
        <c:noMultiLvlLbl val="0"/>
      </c:catAx>
      <c:valAx>
        <c:axId val="-1821571504"/>
        <c:scaling>
          <c:orientation val="minMax"/>
          <c:max val="20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6129184"/>
        <c:crosses val="autoZero"/>
        <c:crossBetween val="between"/>
        <c:majorUnit val="5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95234848484848"/>
          <c:y val="0.0403174603174603"/>
        </c:manualLayout>
      </c:layout>
      <c:overlay val="0"/>
      <c:spPr>
        <a:noFill/>
        <a:ln>
          <a:noFill/>
        </a:ln>
        <a:effectLst/>
      </c:spPr>
      <c:txPr>
        <a:bodyPr rot="0" spcFirstLastPara="1" vertOverflow="ellipsis" vert="horz" wrap="square" anchor="ctr" anchorCtr="1"/>
        <a:lstStyle/>
        <a:p>
          <a:pPr>
            <a:defRPr sz="1200" b="0" i="0" u="none" strike="noStrike" kern="1200" cap="all" spc="150" baseline="0">
              <a:solidFill>
                <a:schemeClr val="tx1">
                  <a:lumMod val="50000"/>
                  <a:lumOff val="50000"/>
                </a:schemeClr>
              </a:solidFill>
              <a:latin typeface="Century Gothic" charset="0"/>
              <a:ea typeface="Century Gothic" charset="0"/>
              <a:cs typeface="Century Gothic" charset="0"/>
            </a:defRPr>
          </a:pPr>
          <a:endParaRPr lang="es-ES_tradnl"/>
        </a:p>
      </c:txPr>
    </c:title>
    <c:autoTitleDeleted val="0"/>
    <c:plotArea>
      <c:layout/>
      <c:barChart>
        <c:barDir val="col"/>
        <c:grouping val="clustered"/>
        <c:varyColors val="0"/>
        <c:ser>
          <c:idx val="0"/>
          <c:order val="0"/>
          <c:tx>
            <c:strRef>
              <c:f>'Tablas Síntesis'!$L$78</c:f>
              <c:strCache>
                <c:ptCount val="1"/>
                <c:pt idx="0">
                  <c:v>BENNETT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Síntesis'!$M$74:$T$74</c:f>
              <c:strCache>
                <c:ptCount val="8"/>
                <c:pt idx="0">
                  <c:v>OBSERVAR</c:v>
                </c:pt>
                <c:pt idx="1">
                  <c:v>DESCRIBIR </c:v>
                </c:pt>
                <c:pt idx="2">
                  <c:v>REFLEXIÓN</c:v>
                </c:pt>
                <c:pt idx="3">
                  <c:v>COMPARAR</c:v>
                </c:pt>
                <c:pt idx="4">
                  <c:v>DIALOGO</c:v>
                </c:pt>
                <c:pt idx="5">
                  <c:v>CONFLICTO</c:v>
                </c:pt>
                <c:pt idx="6">
                  <c:v>INTERCAMBIO </c:v>
                </c:pt>
                <c:pt idx="7">
                  <c:v>NOMBRAR </c:v>
                </c:pt>
              </c:strCache>
            </c:strRef>
          </c:cat>
          <c:val>
            <c:numRef>
              <c:f>'Tablas Síntesis'!$M$78:$T$78</c:f>
              <c:numCache>
                <c:formatCode>0.0</c:formatCode>
                <c:ptCount val="8"/>
                <c:pt idx="0">
                  <c:v>25.1</c:v>
                </c:pt>
                <c:pt idx="1">
                  <c:v>33.1</c:v>
                </c:pt>
                <c:pt idx="2">
                  <c:v>7.8</c:v>
                </c:pt>
                <c:pt idx="3">
                  <c:v>6.6</c:v>
                </c:pt>
                <c:pt idx="4">
                  <c:v>0.2</c:v>
                </c:pt>
                <c:pt idx="5" formatCode="0">
                  <c:v>0.0</c:v>
                </c:pt>
                <c:pt idx="6">
                  <c:v>0.6</c:v>
                </c:pt>
                <c:pt idx="7">
                  <c:v>26.5</c:v>
                </c:pt>
              </c:numCache>
            </c:numRef>
          </c:val>
        </c:ser>
        <c:dLbls>
          <c:showLegendKey val="0"/>
          <c:showVal val="0"/>
          <c:showCatName val="0"/>
          <c:showSerName val="0"/>
          <c:showPercent val="0"/>
          <c:showBubbleSize val="0"/>
        </c:dLbls>
        <c:gapWidth val="164"/>
        <c:overlap val="-22"/>
        <c:axId val="-1830772432"/>
        <c:axId val="-1830767856"/>
      </c:barChart>
      <c:catAx>
        <c:axId val="-18307724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30767856"/>
        <c:crosses val="autoZero"/>
        <c:auto val="1"/>
        <c:lblAlgn val="ctr"/>
        <c:lblOffset val="100"/>
        <c:noMultiLvlLbl val="0"/>
      </c:catAx>
      <c:valAx>
        <c:axId val="-1830767856"/>
        <c:scaling>
          <c:orientation val="minMax"/>
          <c:max val="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30772432"/>
        <c:crosses val="autoZero"/>
        <c:crossBetween val="between"/>
        <c:majorUnit val="1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'Charcot - Tablas'!$J$25</c:f>
              <c:strCache>
                <c:ptCount val="1"/>
                <c:pt idx="0">
                  <c:v>Comportamental</c:v>
                </c:pt>
              </c:strCache>
            </c:strRef>
          </c:tx>
          <c:spPr>
            <a:solidFill>
              <a:schemeClr val="accent1"/>
            </a:solidFill>
            <a:ln>
              <a:noFill/>
            </a:ln>
            <a:effectLst/>
          </c:spPr>
          <c:invertIfNegative val="0"/>
          <c:cat>
            <c:strRef>
              <c:f>'Charcot - Tablas'!$I$26:$I$28</c:f>
              <c:strCache>
                <c:ptCount val="3"/>
                <c:pt idx="0">
                  <c:v>OTRO</c:v>
                </c:pt>
                <c:pt idx="1">
                  <c:v>MISMO</c:v>
                </c:pt>
                <c:pt idx="2">
                  <c:v>M/O</c:v>
                </c:pt>
              </c:strCache>
            </c:strRef>
          </c:cat>
          <c:val>
            <c:numRef>
              <c:f>'Charcot - Tablas'!$J$26:$J$28</c:f>
              <c:numCache>
                <c:formatCode>0.0</c:formatCode>
                <c:ptCount val="3"/>
                <c:pt idx="0">
                  <c:v>52.94117647058823</c:v>
                </c:pt>
                <c:pt idx="1">
                  <c:v>59.02777777777778</c:v>
                </c:pt>
                <c:pt idx="2">
                  <c:v>64.963503649635</c:v>
                </c:pt>
              </c:numCache>
            </c:numRef>
          </c:val>
        </c:ser>
        <c:ser>
          <c:idx val="1"/>
          <c:order val="1"/>
          <c:tx>
            <c:strRef>
              <c:f>'Charcot - Tablas'!$K$25</c:f>
              <c:strCache>
                <c:ptCount val="1"/>
                <c:pt idx="0">
                  <c:v>Corporal</c:v>
                </c:pt>
              </c:strCache>
            </c:strRef>
          </c:tx>
          <c:spPr>
            <a:solidFill>
              <a:schemeClr val="accent2"/>
            </a:solidFill>
            <a:ln>
              <a:noFill/>
            </a:ln>
            <a:effectLst/>
          </c:spPr>
          <c:invertIfNegative val="0"/>
          <c:cat>
            <c:strRef>
              <c:f>'Charcot - Tablas'!$I$26:$I$28</c:f>
              <c:strCache>
                <c:ptCount val="3"/>
                <c:pt idx="0">
                  <c:v>OTRO</c:v>
                </c:pt>
                <c:pt idx="1">
                  <c:v>MISMO</c:v>
                </c:pt>
                <c:pt idx="2">
                  <c:v>M/O</c:v>
                </c:pt>
              </c:strCache>
            </c:strRef>
          </c:cat>
          <c:val>
            <c:numRef>
              <c:f>'Charcot - Tablas'!$K$26:$K$28</c:f>
              <c:numCache>
                <c:formatCode>0.0</c:formatCode>
                <c:ptCount val="3"/>
                <c:pt idx="0">
                  <c:v>19.6078431372549</c:v>
                </c:pt>
                <c:pt idx="1">
                  <c:v>20.13888888888889</c:v>
                </c:pt>
                <c:pt idx="2">
                  <c:v>14.5985401459854</c:v>
                </c:pt>
              </c:numCache>
            </c:numRef>
          </c:val>
        </c:ser>
        <c:ser>
          <c:idx val="2"/>
          <c:order val="2"/>
          <c:tx>
            <c:strRef>
              <c:f>'Charcot - Tablas'!$L$25</c:f>
              <c:strCache>
                <c:ptCount val="1"/>
                <c:pt idx="0">
                  <c:v>Material</c:v>
                </c:pt>
              </c:strCache>
            </c:strRef>
          </c:tx>
          <c:spPr>
            <a:solidFill>
              <a:schemeClr val="accent3"/>
            </a:solidFill>
            <a:ln>
              <a:noFill/>
            </a:ln>
            <a:effectLst/>
          </c:spPr>
          <c:invertIfNegative val="0"/>
          <c:cat>
            <c:strRef>
              <c:f>'Charcot - Tablas'!$I$26:$I$28</c:f>
              <c:strCache>
                <c:ptCount val="3"/>
                <c:pt idx="0">
                  <c:v>OTRO</c:v>
                </c:pt>
                <c:pt idx="1">
                  <c:v>MISMO</c:v>
                </c:pt>
                <c:pt idx="2">
                  <c:v>M/O</c:v>
                </c:pt>
              </c:strCache>
            </c:strRef>
          </c:cat>
          <c:val>
            <c:numRef>
              <c:f>'Charcot - Tablas'!$L$26:$L$28</c:f>
              <c:numCache>
                <c:formatCode>0.0</c:formatCode>
                <c:ptCount val="3"/>
                <c:pt idx="0">
                  <c:v>27.45098039215686</c:v>
                </c:pt>
                <c:pt idx="1">
                  <c:v>20.83333333333333</c:v>
                </c:pt>
                <c:pt idx="2">
                  <c:v>20.43795620437956</c:v>
                </c:pt>
              </c:numCache>
            </c:numRef>
          </c:val>
        </c:ser>
        <c:dLbls>
          <c:showLegendKey val="0"/>
          <c:showVal val="0"/>
          <c:showCatName val="0"/>
          <c:showSerName val="0"/>
          <c:showPercent val="0"/>
          <c:showBubbleSize val="0"/>
        </c:dLbls>
        <c:gapWidth val="150"/>
        <c:overlap val="100"/>
        <c:axId val="-1826068128"/>
        <c:axId val="-1826063408"/>
      </c:barChart>
      <c:catAx>
        <c:axId val="-182606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6063408"/>
        <c:crosses val="autoZero"/>
        <c:auto val="1"/>
        <c:lblAlgn val="ctr"/>
        <c:lblOffset val="100"/>
        <c:noMultiLvlLbl val="0"/>
      </c:catAx>
      <c:valAx>
        <c:axId val="-182606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6068128"/>
        <c:crosses val="autoZero"/>
        <c:crossBetween val="between"/>
        <c:majorUnit val="0.2"/>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'Bennett - Tablas '!$J$24</c:f>
              <c:strCache>
                <c:ptCount val="1"/>
                <c:pt idx="0">
                  <c:v>Comportamental</c:v>
                </c:pt>
              </c:strCache>
            </c:strRef>
          </c:tx>
          <c:spPr>
            <a:solidFill>
              <a:schemeClr val="accent1"/>
            </a:solidFill>
            <a:ln>
              <a:noFill/>
            </a:ln>
            <a:effectLst/>
          </c:spPr>
          <c:invertIfNegative val="0"/>
          <c:cat>
            <c:strRef>
              <c:f>'Bennett - Tablas '!$I$25:$I$27</c:f>
              <c:strCache>
                <c:ptCount val="3"/>
                <c:pt idx="0">
                  <c:v>OTRO</c:v>
                </c:pt>
                <c:pt idx="1">
                  <c:v>MISMO</c:v>
                </c:pt>
                <c:pt idx="2">
                  <c:v>M/O</c:v>
                </c:pt>
              </c:strCache>
            </c:strRef>
          </c:cat>
          <c:val>
            <c:numRef>
              <c:f>'Bennett - Tablas '!$J$25:$J$27</c:f>
              <c:numCache>
                <c:formatCode>0.0</c:formatCode>
                <c:ptCount val="3"/>
                <c:pt idx="0">
                  <c:v>46.46017699115044</c:v>
                </c:pt>
                <c:pt idx="1">
                  <c:v>54.54545454545455</c:v>
                </c:pt>
                <c:pt idx="2">
                  <c:v>62.06896551724138</c:v>
                </c:pt>
              </c:numCache>
            </c:numRef>
          </c:val>
        </c:ser>
        <c:ser>
          <c:idx val="1"/>
          <c:order val="1"/>
          <c:tx>
            <c:strRef>
              <c:f>'Bennett - Tablas '!$K$24</c:f>
              <c:strCache>
                <c:ptCount val="1"/>
                <c:pt idx="0">
                  <c:v>Corporal</c:v>
                </c:pt>
              </c:strCache>
            </c:strRef>
          </c:tx>
          <c:spPr>
            <a:solidFill>
              <a:schemeClr val="accent2"/>
            </a:solidFill>
            <a:ln>
              <a:noFill/>
            </a:ln>
            <a:effectLst/>
          </c:spPr>
          <c:invertIfNegative val="0"/>
          <c:cat>
            <c:strRef>
              <c:f>'Bennett - Tablas '!$I$25:$I$27</c:f>
              <c:strCache>
                <c:ptCount val="3"/>
                <c:pt idx="0">
                  <c:v>OTRO</c:v>
                </c:pt>
                <c:pt idx="1">
                  <c:v>MISMO</c:v>
                </c:pt>
                <c:pt idx="2">
                  <c:v>M/O</c:v>
                </c:pt>
              </c:strCache>
            </c:strRef>
          </c:cat>
          <c:val>
            <c:numRef>
              <c:f>'Bennett - Tablas '!$K$25:$K$27</c:f>
              <c:numCache>
                <c:formatCode>0.0</c:formatCode>
                <c:ptCount val="3"/>
                <c:pt idx="0">
                  <c:v>24.7787610619469</c:v>
                </c:pt>
                <c:pt idx="1">
                  <c:v>27.27272727272727</c:v>
                </c:pt>
                <c:pt idx="2">
                  <c:v>10.3448275862069</c:v>
                </c:pt>
              </c:numCache>
            </c:numRef>
          </c:val>
        </c:ser>
        <c:ser>
          <c:idx val="2"/>
          <c:order val="2"/>
          <c:tx>
            <c:strRef>
              <c:f>'Bennett - Tablas '!$L$24</c:f>
              <c:strCache>
                <c:ptCount val="1"/>
                <c:pt idx="0">
                  <c:v>Material</c:v>
                </c:pt>
              </c:strCache>
            </c:strRef>
          </c:tx>
          <c:spPr>
            <a:solidFill>
              <a:schemeClr val="accent3"/>
            </a:solidFill>
            <a:ln>
              <a:noFill/>
            </a:ln>
            <a:effectLst/>
          </c:spPr>
          <c:invertIfNegative val="0"/>
          <c:cat>
            <c:strRef>
              <c:f>'Bennett - Tablas '!$I$25:$I$27</c:f>
              <c:strCache>
                <c:ptCount val="3"/>
                <c:pt idx="0">
                  <c:v>OTRO</c:v>
                </c:pt>
                <c:pt idx="1">
                  <c:v>MISMO</c:v>
                </c:pt>
                <c:pt idx="2">
                  <c:v>M/O</c:v>
                </c:pt>
              </c:strCache>
            </c:strRef>
          </c:cat>
          <c:val>
            <c:numRef>
              <c:f>'Bennett - Tablas '!$L$25:$L$27</c:f>
              <c:numCache>
                <c:formatCode>0.0</c:formatCode>
                <c:ptCount val="3"/>
                <c:pt idx="0">
                  <c:v>28.76106194690265</c:v>
                </c:pt>
                <c:pt idx="1">
                  <c:v>18.18181818181818</c:v>
                </c:pt>
                <c:pt idx="2">
                  <c:v>27.58620689655172</c:v>
                </c:pt>
              </c:numCache>
            </c:numRef>
          </c:val>
        </c:ser>
        <c:dLbls>
          <c:showLegendKey val="0"/>
          <c:showVal val="0"/>
          <c:showCatName val="0"/>
          <c:showSerName val="0"/>
          <c:showPercent val="0"/>
          <c:showBubbleSize val="0"/>
        </c:dLbls>
        <c:gapWidth val="150"/>
        <c:overlap val="100"/>
        <c:axId val="-1826003472"/>
        <c:axId val="-1825998752"/>
      </c:barChart>
      <c:catAx>
        <c:axId val="-182600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5998752"/>
        <c:crosses val="autoZero"/>
        <c:auto val="1"/>
        <c:lblAlgn val="ctr"/>
        <c:lblOffset val="100"/>
        <c:noMultiLvlLbl val="0"/>
      </c:catAx>
      <c:valAx>
        <c:axId val="-1825998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6003472"/>
        <c:crosses val="autoZero"/>
        <c:crossBetween val="between"/>
        <c:majorUnit val="0.2"/>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33128955696203"/>
          <c:y val="0.0776111111111111"/>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825632911392405"/>
          <c:y val="0.156386666666667"/>
          <c:w val="0.578104781997187"/>
          <c:h val="0.730724444444444"/>
        </c:manualLayout>
      </c:layout>
      <c:pieChart>
        <c:varyColors val="1"/>
        <c:ser>
          <c:idx val="0"/>
          <c:order val="0"/>
          <c:tx>
            <c:strRef>
              <c:f>'Kjoniksen - Tablas'!$I$42</c:f>
              <c:strCache>
                <c:ptCount val="1"/>
                <c:pt idx="0">
                  <c:v>OTRO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'Kjoniksen - Tablas'!$M$42:$N$42</c:f>
              <c:numCache>
                <c:formatCode>0.0</c:formatCode>
                <c:ptCount val="2"/>
                <c:pt idx="0">
                  <c:v>29.79591836734694</c:v>
                </c:pt>
                <c:pt idx="1">
                  <c:v>70.2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50600386779184"/>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713994374120956"/>
          <c:y val="0.184608888888889"/>
          <c:w val="0.572522855133615"/>
          <c:h val="0.723668888888889"/>
        </c:manualLayout>
      </c:layout>
      <c:pieChart>
        <c:varyColors val="1"/>
        <c:ser>
          <c:idx val="0"/>
          <c:order val="0"/>
          <c:tx>
            <c:strRef>
              <c:f>'Kjoniksen - Tablas'!$I$43</c:f>
              <c:strCache>
                <c:ptCount val="1"/>
                <c:pt idx="0">
                  <c:v>MISMO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'Kjoniksen - Tablas'!$M$43:$N$43</c:f>
              <c:numCache>
                <c:formatCode>0.0</c:formatCode>
                <c:ptCount val="2"/>
                <c:pt idx="0">
                  <c:v>32.55813953488372</c:v>
                </c:pt>
                <c:pt idx="1">
                  <c:v>67.4</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77296061884669"/>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658175105485232"/>
          <c:y val="0.177553333333333"/>
          <c:w val="0.572522855133615"/>
          <c:h val="0.723668888888889"/>
        </c:manualLayout>
      </c:layout>
      <c:pieChart>
        <c:varyColors val="1"/>
        <c:ser>
          <c:idx val="0"/>
          <c:order val="0"/>
          <c:tx>
            <c:strRef>
              <c:f>'Kjoniksen - Tablas'!$I$44</c:f>
              <c:strCache>
                <c:ptCount val="1"/>
                <c:pt idx="0">
                  <c:v>M/O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'Kjoniksen - Tablas'!$M$44:$N$44</c:f>
              <c:numCache>
                <c:formatCode>0.0</c:formatCode>
                <c:ptCount val="2"/>
                <c:pt idx="0">
                  <c:v>26.15384615384615</c:v>
                </c:pt>
                <c:pt idx="1">
                  <c:v>73.8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41013779527559"/>
          <c:y val="0.055555555555555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856506923114324"/>
          <c:y val="0.167083333333333"/>
          <c:w val="0.552664830267098"/>
          <c:h val="0.671264946048411"/>
        </c:manualLayout>
      </c:layout>
      <c:pieChart>
        <c:varyColors val="1"/>
        <c:ser>
          <c:idx val="0"/>
          <c:order val="0"/>
          <c:tx>
            <c:strRef>
              <c:f>'Bagshawe - Tablas'!$I$35</c:f>
              <c:strCache>
                <c:ptCount val="1"/>
                <c:pt idx="0">
                  <c:v>OTRO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'Bagshawe - Tablas'!$M$35:$N$35</c:f>
              <c:numCache>
                <c:formatCode>0.0</c:formatCode>
                <c:ptCount val="2"/>
                <c:pt idx="0">
                  <c:v>28.9</c:v>
                </c:pt>
                <c:pt idx="1">
                  <c:v>71.1</c:v>
                </c:pt>
              </c:numCache>
            </c:numRef>
          </c:val>
          <c:extLst>
            <c:ext xmlns:c15="http://schemas.microsoft.com/office/drawing/2012/chart" uri="{02D57815-91ED-43cb-92C2-25804820EDAC}">
              <c15:filteredCategoryTitle>
                <c15:cat>
                  <c:strRef>
                    <c:extLst>
                      <c:ext uri="{02D57815-91ED-43cb-92C2-25804820EDAC}">
                        <c15:formulaRef>
                          <c15:sqref>'Bagshawe - Tablas'!$M$34:$N$34</c15:sqref>
                        </c15:formulaRef>
                      </c:ext>
                    </c:extLst>
                    <c:strCache>
                      <c:ptCount val="2"/>
                      <c:pt idx="0">
                        <c:v>DESCRIBIR</c:v>
                      </c:pt>
                      <c:pt idx="1">
                        <c:v>RESTO</c:v>
                      </c:pt>
                    </c:strCache>
                  </c:strRef>
                </c15:cat>
              </c15:filteredCategoryTitl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6152668416448"/>
          <c:y val="0.055555555555555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961179904359735"/>
          <c:y val="0.181319626713327"/>
          <c:w val="0.585541697751538"/>
          <c:h val="0.717575459317585"/>
        </c:manualLayout>
      </c:layout>
      <c:pieChart>
        <c:varyColors val="1"/>
        <c:ser>
          <c:idx val="0"/>
          <c:order val="0"/>
          <c:tx>
            <c:strRef>
              <c:f>'Bagshawe - Tablas'!$I$36</c:f>
              <c:strCache>
                <c:ptCount val="1"/>
                <c:pt idx="0">
                  <c:v>MISMO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'Bagshawe - Tablas'!$M$36:$N$36</c:f>
              <c:numCache>
                <c:formatCode>0.0</c:formatCode>
                <c:ptCount val="2"/>
                <c:pt idx="0">
                  <c:v>42.6</c:v>
                </c:pt>
                <c:pt idx="1">
                  <c:v>57.4</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39546223388743"/>
          <c:y val="0.049620559008807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104881014873141"/>
          <c:y val="0.204263226516289"/>
          <c:w val="0.545793817439487"/>
          <c:h val="0.731230046772261"/>
        </c:manualLayout>
      </c:layout>
      <c:pieChart>
        <c:varyColors val="1"/>
        <c:ser>
          <c:idx val="0"/>
          <c:order val="0"/>
          <c:tx>
            <c:strRef>
              <c:f>'Bagshawe - Tablas'!$I$37</c:f>
              <c:strCache>
                <c:ptCount val="1"/>
                <c:pt idx="0">
                  <c:v>M/O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'Bagshawe - Tablas'!$M$37:$N$37</c:f>
              <c:numCache>
                <c:formatCode>0.0</c:formatCode>
                <c:ptCount val="2"/>
                <c:pt idx="0">
                  <c:v>35.2</c:v>
                </c:pt>
                <c:pt idx="1">
                  <c:v>64.8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33128955696203"/>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658175105485232"/>
          <c:y val="0.184608888888889"/>
          <c:w val="0.578104781997187"/>
          <c:h val="0.730724444444444"/>
        </c:manualLayout>
      </c:layout>
      <c:pieChart>
        <c:varyColors val="1"/>
        <c:ser>
          <c:idx val="0"/>
          <c:order val="0"/>
          <c:tx>
            <c:strRef>
              <c:f>'Charcot - Tablas'!$I$40</c:f>
              <c:strCache>
                <c:ptCount val="1"/>
                <c:pt idx="0">
                  <c:v>OTRO</c:v>
                </c:pt>
              </c:strCache>
            </c:strRef>
          </c:tx>
          <c:dPt>
            <c:idx val="0"/>
            <c:bubble3D val="0"/>
            <c:spPr>
              <a:solidFill>
                <a:schemeClr val="accent2"/>
              </a:solidFill>
              <a:ln w="19050">
                <a:solidFill>
                  <a:schemeClr val="lt1"/>
                </a:solidFill>
              </a:ln>
              <a:effectLst/>
            </c:spPr>
          </c:dPt>
          <c:dPt>
            <c:idx val="1"/>
            <c:bubble3D val="0"/>
            <c:spPr>
              <a:solidFill>
                <a:schemeClr val="bg2">
                  <a:lumMod val="9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('Charcot - Tablas'!$M$40,'Charcot - Tablas'!$N$40)</c:f>
              <c:numCache>
                <c:formatCode>0.0</c:formatCode>
                <c:ptCount val="2"/>
                <c:pt idx="0">
                  <c:v>30.7</c:v>
                </c:pt>
                <c:pt idx="1">
                  <c:v>69.3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809379395218"/>
          <c:y val="0.056444444444444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76981364275668"/>
          <c:y val="0.212831111111111"/>
          <c:w val="0.572522855133615"/>
          <c:h val="0.723668888888889"/>
        </c:manualLayout>
      </c:layout>
      <c:pieChart>
        <c:varyColors val="1"/>
        <c:ser>
          <c:idx val="0"/>
          <c:order val="0"/>
          <c:tx>
            <c:strRef>
              <c:f>'Charcot - Tablas'!$I$41</c:f>
              <c:strCache>
                <c:ptCount val="1"/>
                <c:pt idx="0">
                  <c:v>MISMO</c:v>
                </c:pt>
              </c:strCache>
            </c:strRef>
          </c:tx>
          <c:dPt>
            <c:idx val="0"/>
            <c:bubble3D val="0"/>
            <c:spPr>
              <a:solidFill>
                <a:schemeClr val="accent2"/>
              </a:solidFill>
              <a:ln w="19050">
                <a:solidFill>
                  <a:schemeClr val="lt1"/>
                </a:solidFill>
              </a:ln>
              <a:effectLst/>
            </c:spPr>
          </c:dPt>
          <c:dPt>
            <c:idx val="1"/>
            <c:bubble3D val="0"/>
            <c:spPr>
              <a:solidFill>
                <a:schemeClr val="bg2">
                  <a:lumMod val="9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('Charcot - Tablas'!$M$41,'Charcot - Tablas'!$N$41)</c:f>
              <c:numCache>
                <c:formatCode>0.0</c:formatCode>
                <c:ptCount val="2"/>
                <c:pt idx="0">
                  <c:v>30.3</c:v>
                </c:pt>
                <c:pt idx="1">
                  <c:v>69.7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732143686868687"/>
          <c:y val="0.0402599461087335"/>
        </c:manualLayout>
      </c:layout>
      <c:overlay val="0"/>
      <c:spPr>
        <a:noFill/>
        <a:ln>
          <a:noFill/>
        </a:ln>
        <a:effectLst/>
      </c:spPr>
      <c:txPr>
        <a:bodyPr rot="0" spcFirstLastPara="1" vertOverflow="ellipsis" vert="horz" wrap="square" anchor="ctr" anchorCtr="1"/>
        <a:lstStyle/>
        <a:p>
          <a:pPr>
            <a:defRPr sz="1200" b="0" i="0" u="none" strike="noStrike" kern="1200" cap="all" spc="150" baseline="0">
              <a:solidFill>
                <a:schemeClr val="tx1">
                  <a:lumMod val="50000"/>
                  <a:lumOff val="50000"/>
                </a:schemeClr>
              </a:solidFill>
              <a:latin typeface="Century Gothic" charset="0"/>
              <a:ea typeface="Century Gothic" charset="0"/>
              <a:cs typeface="Century Gothic" charset="0"/>
            </a:defRPr>
          </a:pPr>
          <a:endParaRPr lang="es-ES_tradnl"/>
        </a:p>
      </c:txPr>
    </c:title>
    <c:autoTitleDeleted val="0"/>
    <c:plotArea>
      <c:layout/>
      <c:barChart>
        <c:barDir val="col"/>
        <c:grouping val="clustered"/>
        <c:varyColors val="0"/>
        <c:ser>
          <c:idx val="0"/>
          <c:order val="0"/>
          <c:tx>
            <c:strRef>
              <c:f>'Tablas Síntesis'!$L$82</c:f>
              <c:strCache>
                <c:ptCount val="1"/>
                <c:pt idx="0">
                  <c:v>BAGSHAWE</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Síntesis'!$M$81:$T$81</c:f>
              <c:strCache>
                <c:ptCount val="8"/>
                <c:pt idx="0">
                  <c:v>OBSERVAR</c:v>
                </c:pt>
                <c:pt idx="1">
                  <c:v>DESCRIBIR </c:v>
                </c:pt>
                <c:pt idx="2">
                  <c:v>REFLEXIÓN</c:v>
                </c:pt>
                <c:pt idx="3">
                  <c:v>COMPARAR</c:v>
                </c:pt>
                <c:pt idx="4">
                  <c:v>DIALOGO</c:v>
                </c:pt>
                <c:pt idx="5">
                  <c:v>CONFLICTO</c:v>
                </c:pt>
                <c:pt idx="6">
                  <c:v>INTERCAMBIO </c:v>
                </c:pt>
                <c:pt idx="7">
                  <c:v>NOMBRAR </c:v>
                </c:pt>
              </c:strCache>
            </c:strRef>
          </c:cat>
          <c:val>
            <c:numRef>
              <c:f>'Tablas Síntesis'!$M$82:$T$82</c:f>
              <c:numCache>
                <c:formatCode>0.0</c:formatCode>
                <c:ptCount val="8"/>
                <c:pt idx="0">
                  <c:v>25.1</c:v>
                </c:pt>
                <c:pt idx="1">
                  <c:v>45.5</c:v>
                </c:pt>
                <c:pt idx="2">
                  <c:v>11.5</c:v>
                </c:pt>
                <c:pt idx="3">
                  <c:v>6.1</c:v>
                </c:pt>
                <c:pt idx="4">
                  <c:v>0.0</c:v>
                </c:pt>
                <c:pt idx="5">
                  <c:v>0.0</c:v>
                </c:pt>
                <c:pt idx="6">
                  <c:v>0.288184438040346</c:v>
                </c:pt>
                <c:pt idx="7">
                  <c:v>11.52737752161383</c:v>
                </c:pt>
              </c:numCache>
            </c:numRef>
          </c:val>
        </c:ser>
        <c:dLbls>
          <c:showLegendKey val="0"/>
          <c:showVal val="0"/>
          <c:showCatName val="0"/>
          <c:showSerName val="0"/>
          <c:showPercent val="0"/>
          <c:showBubbleSize val="0"/>
        </c:dLbls>
        <c:gapWidth val="164"/>
        <c:overlap val="-22"/>
        <c:axId val="-1830718032"/>
        <c:axId val="-1833789936"/>
      </c:barChart>
      <c:catAx>
        <c:axId val="-18307180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33789936"/>
        <c:crosses val="autoZero"/>
        <c:auto val="1"/>
        <c:lblAlgn val="ctr"/>
        <c:lblOffset val="100"/>
        <c:noMultiLvlLbl val="0"/>
      </c:catAx>
      <c:valAx>
        <c:axId val="-183378993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30718032"/>
        <c:crosses val="autoZero"/>
        <c:crossBetween val="between"/>
        <c:majorUnit val="1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5496835443038"/>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713994374120956"/>
          <c:y val="0.205775555555556"/>
          <c:w val="0.578104781997187"/>
          <c:h val="0.730724444444444"/>
        </c:manualLayout>
      </c:layout>
      <c:pieChart>
        <c:varyColors val="1"/>
        <c:ser>
          <c:idx val="0"/>
          <c:order val="0"/>
          <c:tx>
            <c:strRef>
              <c:f>'Charcot - Tablas'!$I$42</c:f>
              <c:strCache>
                <c:ptCount val="1"/>
                <c:pt idx="0">
                  <c:v>M/O</c:v>
                </c:pt>
              </c:strCache>
            </c:strRef>
          </c:tx>
          <c:dPt>
            <c:idx val="0"/>
            <c:bubble3D val="0"/>
            <c:spPr>
              <a:solidFill>
                <a:schemeClr val="accent2"/>
              </a:solidFill>
              <a:ln w="19050">
                <a:solidFill>
                  <a:schemeClr val="lt1"/>
                </a:solidFill>
              </a:ln>
              <a:effectLst/>
            </c:spPr>
          </c:dPt>
          <c:dPt>
            <c:idx val="1"/>
            <c:bubble3D val="0"/>
            <c:spPr>
              <a:solidFill>
                <a:schemeClr val="bg2">
                  <a:lumMod val="90000"/>
                </a:schemeClr>
              </a:solidFill>
              <a:ln w="19050">
                <a:solidFill>
                  <a:schemeClr val="lt1"/>
                </a:solidFill>
              </a:ln>
              <a:effectLst/>
            </c:spPr>
          </c:dPt>
          <c:dLbls>
            <c:dLbl>
              <c:idx val="0"/>
              <c:layout>
                <c:manualLayout>
                  <c:x val="-0.131768734200905"/>
                  <c:y val="0.17311833333333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('Charcot - Tablas'!$M$42,'Charcot - Tablas'!$N$42)</c:f>
              <c:numCache>
                <c:formatCode>0.0</c:formatCode>
                <c:ptCount val="2"/>
                <c:pt idx="0">
                  <c:v>20.2</c:v>
                </c:pt>
                <c:pt idx="1">
                  <c:v>79.8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38710882559775"/>
          <c:y val="0.056444444444444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658175105485232"/>
          <c:y val="0.170497777777778"/>
          <c:w val="0.572522855133615"/>
          <c:h val="0.723668888888889"/>
        </c:manualLayout>
      </c:layout>
      <c:pieChart>
        <c:varyColors val="1"/>
        <c:ser>
          <c:idx val="0"/>
          <c:order val="0"/>
          <c:tx>
            <c:strRef>
              <c:f>'Bennett - Tablas '!$I$39</c:f>
              <c:strCache>
                <c:ptCount val="1"/>
                <c:pt idx="0">
                  <c:v>OTRO</c:v>
                </c:pt>
              </c:strCache>
            </c:strRef>
          </c:tx>
          <c:dPt>
            <c:idx val="0"/>
            <c:bubble3D val="0"/>
            <c:spPr>
              <a:solidFill>
                <a:schemeClr val="accent2"/>
              </a:solidFill>
              <a:ln w="19050">
                <a:solidFill>
                  <a:schemeClr val="lt1"/>
                </a:solidFill>
              </a:ln>
              <a:effectLst/>
            </c:spPr>
          </c:dPt>
          <c:dPt>
            <c:idx val="1"/>
            <c:bubble3D val="0"/>
            <c:spPr>
              <a:solidFill>
                <a:schemeClr val="bg2">
                  <a:lumMod val="9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('Bennett - Tablas '!$M$39,'Bennett - Tablas '!$N$39)</c:f>
              <c:numCache>
                <c:formatCode>0.0</c:formatCode>
                <c:ptCount val="2"/>
                <c:pt idx="0">
                  <c:v>40.9</c:v>
                </c:pt>
                <c:pt idx="1">
                  <c:v>59.1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809379395218"/>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490717299578059"/>
          <c:y val="0.177553333333333"/>
          <c:w val="0.572522855133615"/>
          <c:h val="0.723668888888889"/>
        </c:manualLayout>
      </c:layout>
      <c:pieChart>
        <c:varyColors val="1"/>
        <c:ser>
          <c:idx val="0"/>
          <c:order val="0"/>
          <c:tx>
            <c:strRef>
              <c:f>'Bennett - Tablas '!$I$40</c:f>
              <c:strCache>
                <c:ptCount val="1"/>
                <c:pt idx="0">
                  <c:v>MISMO</c:v>
                </c:pt>
              </c:strCache>
            </c:strRef>
          </c:tx>
          <c:dPt>
            <c:idx val="0"/>
            <c:bubble3D val="0"/>
            <c:spPr>
              <a:solidFill>
                <a:schemeClr val="accent2"/>
              </a:solidFill>
              <a:ln w="19050">
                <a:solidFill>
                  <a:schemeClr val="lt1"/>
                </a:solidFill>
              </a:ln>
              <a:effectLst/>
            </c:spPr>
          </c:dPt>
          <c:dPt>
            <c:idx val="1"/>
            <c:bubble3D val="0"/>
            <c:spPr>
              <a:solidFill>
                <a:schemeClr val="bg2">
                  <a:lumMod val="9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('Bennett - Tablas '!$M$40,'Bennett - Tablas '!$N$40)</c:f>
              <c:numCache>
                <c:formatCode>0.0</c:formatCode>
                <c:ptCount val="2"/>
                <c:pt idx="0">
                  <c:v>36.7</c:v>
                </c:pt>
                <c:pt idx="1">
                  <c:v>63.3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66132208157525"/>
          <c:y val="0.056444444444444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546536568213783"/>
          <c:y val="0.184608888888889"/>
          <c:w val="0.572522855133615"/>
          <c:h val="0.723668888888889"/>
        </c:manualLayout>
      </c:layout>
      <c:pieChart>
        <c:varyColors val="1"/>
        <c:ser>
          <c:idx val="0"/>
          <c:order val="0"/>
          <c:tx>
            <c:strRef>
              <c:f>'Bennett - Tablas '!$I$41</c:f>
              <c:strCache>
                <c:ptCount val="1"/>
                <c:pt idx="0">
                  <c:v>M/O</c:v>
                </c:pt>
              </c:strCache>
            </c:strRef>
          </c:tx>
          <c:dPt>
            <c:idx val="0"/>
            <c:bubble3D val="0"/>
            <c:spPr>
              <a:solidFill>
                <a:schemeClr val="accent2"/>
              </a:solidFill>
              <a:ln w="19050">
                <a:solidFill>
                  <a:schemeClr val="lt1"/>
                </a:solidFill>
              </a:ln>
              <a:effectLst/>
            </c:spPr>
          </c:dPt>
          <c:dPt>
            <c:idx val="1"/>
            <c:bubble3D val="0"/>
            <c:spPr>
              <a:solidFill>
                <a:schemeClr val="bg2">
                  <a:lumMod val="9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('Bennett - Tablas '!$M$41,'Bennett - Tablas '!$N$41)</c:f>
              <c:numCache>
                <c:formatCode>0.0</c:formatCode>
                <c:ptCount val="2"/>
                <c:pt idx="0">
                  <c:v>30.5</c:v>
                </c:pt>
                <c:pt idx="1">
                  <c:v>69.5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33128955696203"/>
          <c:y val="0.0776111111111111"/>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825632911392405"/>
          <c:y val="0.156386666666667"/>
          <c:w val="0.578104781997187"/>
          <c:h val="0.730724444444444"/>
        </c:manualLayout>
      </c:layout>
      <c:pieChart>
        <c:varyColors val="1"/>
        <c:ser>
          <c:idx val="0"/>
          <c:order val="0"/>
          <c:tx>
            <c:strRef>
              <c:f>'Kjoniksen - Tablas'!$I$42</c:f>
              <c:strCache>
                <c:ptCount val="1"/>
                <c:pt idx="0">
                  <c:v>OTRO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val>
            <c:numRef>
              <c:f>'Kjoniksen - Tablas'!$M$42:$N$42</c:f>
              <c:numCache>
                <c:formatCode>0.0</c:formatCode>
                <c:ptCount val="2"/>
                <c:pt idx="0">
                  <c:v>29.79591836734694</c:v>
                </c:pt>
                <c:pt idx="1">
                  <c:v>70.2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50600386779184"/>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713994374120956"/>
          <c:y val="0.184608888888889"/>
          <c:w val="0.572522855133615"/>
          <c:h val="0.723668888888889"/>
        </c:manualLayout>
      </c:layout>
      <c:pieChart>
        <c:varyColors val="1"/>
        <c:ser>
          <c:idx val="0"/>
          <c:order val="0"/>
          <c:tx>
            <c:strRef>
              <c:f>'Kjoniksen - Tablas'!$I$43</c:f>
              <c:strCache>
                <c:ptCount val="1"/>
                <c:pt idx="0">
                  <c:v>MISMO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val>
            <c:numRef>
              <c:f>'Kjoniksen - Tablas'!$M$43:$N$43</c:f>
              <c:numCache>
                <c:formatCode>0.0</c:formatCode>
                <c:ptCount val="2"/>
                <c:pt idx="0">
                  <c:v>32.55813953488372</c:v>
                </c:pt>
                <c:pt idx="1">
                  <c:v>67.4</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77296061884669"/>
          <c:y val="0.06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s-ES_tradnl"/>
        </a:p>
      </c:txPr>
    </c:title>
    <c:autoTitleDeleted val="0"/>
    <c:plotArea>
      <c:layout>
        <c:manualLayout>
          <c:layoutTarget val="inner"/>
          <c:xMode val="edge"/>
          <c:yMode val="edge"/>
          <c:x val="0.0658175105485232"/>
          <c:y val="0.177553333333333"/>
          <c:w val="0.572522855133615"/>
          <c:h val="0.723668888888889"/>
        </c:manualLayout>
      </c:layout>
      <c:pieChart>
        <c:varyColors val="1"/>
        <c:ser>
          <c:idx val="0"/>
          <c:order val="0"/>
          <c:tx>
            <c:strRef>
              <c:f>'Kjoniksen - Tablas'!$I$44</c:f>
              <c:strCache>
                <c:ptCount val="1"/>
                <c:pt idx="0">
                  <c:v>M/O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val>
            <c:numRef>
              <c:f>'Kjoniksen - Tablas'!$M$44:$N$44</c:f>
              <c:numCache>
                <c:formatCode>0.0</c:formatCode>
                <c:ptCount val="2"/>
                <c:pt idx="0">
                  <c:v>26.15384615384615</c:v>
                </c:pt>
                <c:pt idx="1">
                  <c:v>73.8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'Bagshawe - Tablas'!$F$34</c:f>
              <c:strCache>
                <c:ptCount val="1"/>
                <c:pt idx="0">
                  <c:v>REFLEXIONAR</c:v>
                </c:pt>
              </c:strCache>
            </c:strRef>
          </c:tx>
          <c:spPr>
            <a:solidFill>
              <a:schemeClr val="accent1"/>
            </a:solidFill>
            <a:ln>
              <a:noFill/>
            </a:ln>
            <a:effectLst/>
          </c:spPr>
          <c:invertIfNegative val="0"/>
          <c:cat>
            <c:strRef>
              <c:f>'Bagshawe - Tablas'!$B$35:$B$37</c:f>
              <c:strCache>
                <c:ptCount val="3"/>
                <c:pt idx="0">
                  <c:v>OTRO</c:v>
                </c:pt>
                <c:pt idx="1">
                  <c:v>MISMO</c:v>
                </c:pt>
                <c:pt idx="2">
                  <c:v>M/O</c:v>
                </c:pt>
              </c:strCache>
            </c:strRef>
          </c:cat>
          <c:val>
            <c:numRef>
              <c:f>'Bagshawe - Tablas'!$F$35:$F$37</c:f>
              <c:numCache>
                <c:formatCode>General</c:formatCode>
                <c:ptCount val="3"/>
                <c:pt idx="0">
                  <c:v>5.0</c:v>
                </c:pt>
                <c:pt idx="1">
                  <c:v>40.0</c:v>
                </c:pt>
                <c:pt idx="2">
                  <c:v>34.0</c:v>
                </c:pt>
              </c:numCache>
            </c:numRef>
          </c:val>
        </c:ser>
        <c:ser>
          <c:idx val="1"/>
          <c:order val="1"/>
          <c:tx>
            <c:strRef>
              <c:f>'Bagshawe - Tablas'!$G$34</c:f>
              <c:strCache>
                <c:ptCount val="1"/>
                <c:pt idx="0">
                  <c:v>COMPARAR</c:v>
                </c:pt>
              </c:strCache>
            </c:strRef>
          </c:tx>
          <c:spPr>
            <a:solidFill>
              <a:schemeClr val="accent2"/>
            </a:solidFill>
            <a:ln>
              <a:noFill/>
            </a:ln>
            <a:effectLst/>
          </c:spPr>
          <c:invertIfNegative val="0"/>
          <c:cat>
            <c:strRef>
              <c:f>'Bagshawe - Tablas'!$B$35:$B$37</c:f>
              <c:strCache>
                <c:ptCount val="3"/>
                <c:pt idx="0">
                  <c:v>OTRO</c:v>
                </c:pt>
                <c:pt idx="1">
                  <c:v>MISMO</c:v>
                </c:pt>
                <c:pt idx="2">
                  <c:v>M/O</c:v>
                </c:pt>
              </c:strCache>
            </c:strRef>
          </c:cat>
          <c:val>
            <c:numRef>
              <c:f>'Bagshawe - Tablas'!$G$35:$G$37</c:f>
              <c:numCache>
                <c:formatCode>General</c:formatCode>
                <c:ptCount val="3"/>
                <c:pt idx="0">
                  <c:v>9.0</c:v>
                </c:pt>
                <c:pt idx="1">
                  <c:v>21.0</c:v>
                </c:pt>
                <c:pt idx="2">
                  <c:v>40.0</c:v>
                </c:pt>
              </c:numCache>
            </c:numRef>
          </c:val>
        </c:ser>
        <c:dLbls>
          <c:showLegendKey val="0"/>
          <c:showVal val="0"/>
          <c:showCatName val="0"/>
          <c:showSerName val="0"/>
          <c:showPercent val="0"/>
          <c:showBubbleSize val="0"/>
        </c:dLbls>
        <c:gapWidth val="150"/>
        <c:overlap val="100"/>
        <c:axId val="-1821758464"/>
        <c:axId val="-1821753952"/>
      </c:barChart>
      <c:catAx>
        <c:axId val="-182175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1753952"/>
        <c:crosses val="autoZero"/>
        <c:auto val="1"/>
        <c:lblAlgn val="ctr"/>
        <c:lblOffset val="100"/>
        <c:noMultiLvlLbl val="0"/>
      </c:catAx>
      <c:valAx>
        <c:axId val="-1821753952"/>
        <c:scaling>
          <c:orientation val="minMax"/>
          <c:max val="200.0"/>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1758464"/>
        <c:crosses val="autoZero"/>
        <c:crossBetween val="between"/>
        <c:majorUnit val="5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'Bagshawe - Tablas'!$O$34</c:f>
              <c:strCache>
                <c:ptCount val="1"/>
                <c:pt idx="0">
                  <c:v>REFLEXIONAR</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'Bagshawe - Tablas'!$I$35:$I$36</c:f>
              <c:strCache>
                <c:ptCount val="2"/>
                <c:pt idx="0">
                  <c:v>OTRO</c:v>
                </c:pt>
                <c:pt idx="1">
                  <c:v>MISMO</c:v>
                </c:pt>
              </c:strCache>
            </c:strRef>
          </c:cat>
          <c:val>
            <c:numRef>
              <c:f>'Bagshawe - Tablas'!$O$35:$O$36</c:f>
              <c:numCache>
                <c:formatCode>0.0</c:formatCode>
                <c:ptCount val="2"/>
                <c:pt idx="0">
                  <c:v>3.5</c:v>
                </c:pt>
                <c:pt idx="1">
                  <c:v>10.8</c:v>
                </c:pt>
              </c:numCache>
            </c:numRef>
          </c:val>
        </c:ser>
        <c:ser>
          <c:idx val="1"/>
          <c:order val="1"/>
          <c:tx>
            <c:strRef>
              <c:f>'Bagshawe - Tablas'!$Q$34</c:f>
              <c:strCache>
                <c:ptCount val="1"/>
                <c:pt idx="0">
                  <c:v>COMPARAR</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'Bagshawe - Tablas'!$I$35:$I$36</c:f>
              <c:strCache>
                <c:ptCount val="2"/>
                <c:pt idx="0">
                  <c:v>OTRO</c:v>
                </c:pt>
                <c:pt idx="1">
                  <c:v>MISMO</c:v>
                </c:pt>
              </c:strCache>
            </c:strRef>
          </c:cat>
          <c:val>
            <c:numRef>
              <c:f>'Bagshawe - Tablas'!$Q$35:$Q$36</c:f>
              <c:numCache>
                <c:formatCode>0.0</c:formatCode>
                <c:ptCount val="2"/>
                <c:pt idx="0">
                  <c:v>6.3</c:v>
                </c:pt>
                <c:pt idx="1">
                  <c:v>5.7</c:v>
                </c:pt>
              </c:numCache>
            </c:numRef>
          </c:val>
        </c:ser>
        <c:dLbls>
          <c:showLegendKey val="0"/>
          <c:showVal val="0"/>
          <c:showCatName val="0"/>
          <c:showSerName val="0"/>
          <c:showPercent val="0"/>
          <c:showBubbleSize val="0"/>
        </c:dLbls>
        <c:gapWidth val="150"/>
        <c:overlap val="100"/>
        <c:axId val="-1821634112"/>
        <c:axId val="-1821629600"/>
      </c:barChart>
      <c:catAx>
        <c:axId val="-182163411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1629600"/>
        <c:crosses val="autoZero"/>
        <c:auto val="1"/>
        <c:lblAlgn val="ctr"/>
        <c:lblOffset val="100"/>
        <c:noMultiLvlLbl val="0"/>
      </c:catAx>
      <c:valAx>
        <c:axId val="-1821629600"/>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1634112"/>
        <c:crosses val="autoZero"/>
        <c:crossBetween val="between"/>
        <c:majorUnit val="0.2"/>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'Kjoniksen - Tablas'!$F$41</c:f>
              <c:strCache>
                <c:ptCount val="1"/>
                <c:pt idx="0">
                  <c:v>REFLEXIONAR</c:v>
                </c:pt>
              </c:strCache>
            </c:strRef>
          </c:tx>
          <c:spPr>
            <a:solidFill>
              <a:schemeClr val="accent1"/>
            </a:solidFill>
            <a:ln>
              <a:noFill/>
            </a:ln>
            <a:effectLst/>
          </c:spPr>
          <c:invertIfNegative val="0"/>
          <c:cat>
            <c:strRef>
              <c:f>'Kjoniksen - Tablas'!$B$42:$B$44</c:f>
              <c:strCache>
                <c:ptCount val="3"/>
                <c:pt idx="0">
                  <c:v>OTRO</c:v>
                </c:pt>
                <c:pt idx="1">
                  <c:v>MISMO</c:v>
                </c:pt>
                <c:pt idx="2">
                  <c:v>M/O</c:v>
                </c:pt>
              </c:strCache>
            </c:strRef>
          </c:cat>
          <c:val>
            <c:numRef>
              <c:f>'Kjoniksen - Tablas'!$F$42:$F$44</c:f>
              <c:numCache>
                <c:formatCode>General</c:formatCode>
                <c:ptCount val="3"/>
                <c:pt idx="0">
                  <c:v>6.0</c:v>
                </c:pt>
                <c:pt idx="1">
                  <c:v>5.0</c:v>
                </c:pt>
                <c:pt idx="2">
                  <c:v>2.0</c:v>
                </c:pt>
              </c:numCache>
            </c:numRef>
          </c:val>
        </c:ser>
        <c:ser>
          <c:idx val="1"/>
          <c:order val="1"/>
          <c:tx>
            <c:strRef>
              <c:f>'Kjoniksen - Tablas'!$G$41</c:f>
              <c:strCache>
                <c:ptCount val="1"/>
                <c:pt idx="0">
                  <c:v>COMPARAR</c:v>
                </c:pt>
              </c:strCache>
            </c:strRef>
          </c:tx>
          <c:spPr>
            <a:solidFill>
              <a:schemeClr val="accent2"/>
            </a:solidFill>
            <a:ln>
              <a:noFill/>
            </a:ln>
            <a:effectLst/>
          </c:spPr>
          <c:invertIfNegative val="0"/>
          <c:cat>
            <c:strRef>
              <c:f>'Kjoniksen - Tablas'!$B$42:$B$44</c:f>
              <c:strCache>
                <c:ptCount val="3"/>
                <c:pt idx="0">
                  <c:v>OTRO</c:v>
                </c:pt>
                <c:pt idx="1">
                  <c:v>MISMO</c:v>
                </c:pt>
                <c:pt idx="2">
                  <c:v>M/O</c:v>
                </c:pt>
              </c:strCache>
            </c:strRef>
          </c:cat>
          <c:val>
            <c:numRef>
              <c:f>'Kjoniksen - Tablas'!$G$42:$G$44</c:f>
              <c:numCache>
                <c:formatCode>General</c:formatCode>
                <c:ptCount val="3"/>
                <c:pt idx="0">
                  <c:v>9.0</c:v>
                </c:pt>
                <c:pt idx="1">
                  <c:v>5.0</c:v>
                </c:pt>
                <c:pt idx="2">
                  <c:v>6.0</c:v>
                </c:pt>
              </c:numCache>
            </c:numRef>
          </c:val>
        </c:ser>
        <c:dLbls>
          <c:showLegendKey val="0"/>
          <c:showVal val="0"/>
          <c:showCatName val="0"/>
          <c:showSerName val="0"/>
          <c:showPercent val="0"/>
          <c:showBubbleSize val="0"/>
        </c:dLbls>
        <c:gapWidth val="150"/>
        <c:overlap val="100"/>
        <c:axId val="-1876950208"/>
        <c:axId val="-1878066544"/>
      </c:barChart>
      <c:catAx>
        <c:axId val="-1876950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78066544"/>
        <c:crosses val="autoZero"/>
        <c:auto val="1"/>
        <c:lblAlgn val="ctr"/>
        <c:lblOffset val="100"/>
        <c:noMultiLvlLbl val="0"/>
      </c:catAx>
      <c:valAx>
        <c:axId val="-1878066544"/>
        <c:scaling>
          <c:orientation val="minMax"/>
          <c:max val="200.0"/>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76950208"/>
        <c:crosses val="autoZero"/>
        <c:crossBetween val="between"/>
        <c:majorUnit val="5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75132196969697"/>
          <c:y val="0.0402599461087335"/>
        </c:manualLayout>
      </c:layout>
      <c:overlay val="0"/>
      <c:spPr>
        <a:noFill/>
        <a:ln>
          <a:noFill/>
        </a:ln>
        <a:effectLst/>
      </c:spPr>
      <c:txPr>
        <a:bodyPr rot="0" spcFirstLastPara="1" vertOverflow="ellipsis" vert="horz" wrap="square" anchor="ctr" anchorCtr="1"/>
        <a:lstStyle/>
        <a:p>
          <a:pPr>
            <a:defRPr sz="1200" b="0" i="0" u="none" strike="noStrike" kern="1200" cap="all" spc="150" baseline="0">
              <a:solidFill>
                <a:schemeClr val="tx1">
                  <a:lumMod val="50000"/>
                  <a:lumOff val="50000"/>
                </a:schemeClr>
              </a:solidFill>
              <a:latin typeface="Century Gothic" charset="0"/>
              <a:ea typeface="Century Gothic" charset="0"/>
              <a:cs typeface="Century Gothic" charset="0"/>
            </a:defRPr>
          </a:pPr>
          <a:endParaRPr lang="es-ES_tradnl"/>
        </a:p>
      </c:txPr>
    </c:title>
    <c:autoTitleDeleted val="0"/>
    <c:plotArea>
      <c:layout/>
      <c:barChart>
        <c:barDir val="col"/>
        <c:grouping val="clustered"/>
        <c:varyColors val="0"/>
        <c:ser>
          <c:idx val="0"/>
          <c:order val="0"/>
          <c:tx>
            <c:strRef>
              <c:f>'Tablas Síntesis'!$L$83</c:f>
              <c:strCache>
                <c:ptCount val="1"/>
                <c:pt idx="0">
                  <c:v>KJONIKSEN</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Síntesis'!$M$81:$T$81</c:f>
              <c:strCache>
                <c:ptCount val="8"/>
                <c:pt idx="0">
                  <c:v>OBSERVAR</c:v>
                </c:pt>
                <c:pt idx="1">
                  <c:v>DESCRIBIR </c:v>
                </c:pt>
                <c:pt idx="2">
                  <c:v>REFLEXIÓN</c:v>
                </c:pt>
                <c:pt idx="3">
                  <c:v>COMPARAR</c:v>
                </c:pt>
                <c:pt idx="4">
                  <c:v>DIALOGO</c:v>
                </c:pt>
                <c:pt idx="5">
                  <c:v>CONFLICTO</c:v>
                </c:pt>
                <c:pt idx="6">
                  <c:v>INTERCAMBIO </c:v>
                </c:pt>
                <c:pt idx="7">
                  <c:v>NOMBRAR </c:v>
                </c:pt>
              </c:strCache>
            </c:strRef>
          </c:cat>
          <c:val>
            <c:numRef>
              <c:f>'Tablas Síntesis'!$M$83:$T$83</c:f>
              <c:numCache>
                <c:formatCode>0.0</c:formatCode>
                <c:ptCount val="8"/>
                <c:pt idx="0">
                  <c:v>27.9</c:v>
                </c:pt>
                <c:pt idx="1">
                  <c:v>32.6</c:v>
                </c:pt>
                <c:pt idx="2">
                  <c:v>11.6</c:v>
                </c:pt>
                <c:pt idx="3">
                  <c:v>11.6</c:v>
                </c:pt>
                <c:pt idx="4">
                  <c:v>0.0</c:v>
                </c:pt>
                <c:pt idx="5">
                  <c:v>0.0</c:v>
                </c:pt>
                <c:pt idx="6">
                  <c:v>0.0</c:v>
                </c:pt>
                <c:pt idx="7">
                  <c:v>16.3</c:v>
                </c:pt>
              </c:numCache>
            </c:numRef>
          </c:val>
        </c:ser>
        <c:dLbls>
          <c:showLegendKey val="0"/>
          <c:showVal val="0"/>
          <c:showCatName val="0"/>
          <c:showSerName val="0"/>
          <c:showPercent val="0"/>
          <c:showBubbleSize val="0"/>
        </c:dLbls>
        <c:gapWidth val="164"/>
        <c:overlap val="-22"/>
        <c:axId val="-1823529424"/>
        <c:axId val="-1823524880"/>
      </c:barChart>
      <c:catAx>
        <c:axId val="-182352942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3524880"/>
        <c:crosses val="autoZero"/>
        <c:auto val="1"/>
        <c:lblAlgn val="ctr"/>
        <c:lblOffset val="100"/>
        <c:noMultiLvlLbl val="0"/>
      </c:catAx>
      <c:valAx>
        <c:axId val="-1823524880"/>
        <c:scaling>
          <c:orientation val="minMax"/>
          <c:max val="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3529424"/>
        <c:crosses val="autoZero"/>
        <c:crossBetween val="between"/>
        <c:majorUnit val="1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'Kjoniksen - Tablas'!$O$41</c:f>
              <c:strCache>
                <c:ptCount val="1"/>
                <c:pt idx="0">
                  <c:v>REFLEXIONAR</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'Kjoniksen - Tablas'!$I$42:$I$43</c:f>
              <c:strCache>
                <c:ptCount val="2"/>
                <c:pt idx="0">
                  <c:v>OTRO</c:v>
                </c:pt>
                <c:pt idx="1">
                  <c:v>MISMO</c:v>
                </c:pt>
              </c:strCache>
            </c:strRef>
          </c:cat>
          <c:val>
            <c:numRef>
              <c:f>'Kjoniksen - Tablas'!$O$42:$O$43</c:f>
              <c:numCache>
                <c:formatCode>0.0</c:formatCode>
                <c:ptCount val="2"/>
                <c:pt idx="0">
                  <c:v>14.0</c:v>
                </c:pt>
                <c:pt idx="1">
                  <c:v>2.0</c:v>
                </c:pt>
              </c:numCache>
            </c:numRef>
          </c:val>
        </c:ser>
        <c:ser>
          <c:idx val="1"/>
          <c:order val="1"/>
          <c:tx>
            <c:strRef>
              <c:f>'Kjoniksen - Tablas'!$Q$41</c:f>
              <c:strCache>
                <c:ptCount val="1"/>
                <c:pt idx="0">
                  <c:v>COMPARAR</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'Kjoniksen - Tablas'!$I$42:$I$43</c:f>
              <c:strCache>
                <c:ptCount val="2"/>
                <c:pt idx="0">
                  <c:v>OTRO</c:v>
                </c:pt>
                <c:pt idx="1">
                  <c:v>MISMO</c:v>
                </c:pt>
              </c:strCache>
            </c:strRef>
          </c:cat>
          <c:val>
            <c:numRef>
              <c:f>'Kjoniksen - Tablas'!$Q$42:$Q$43</c:f>
              <c:numCache>
                <c:formatCode>0.0</c:formatCode>
                <c:ptCount val="2"/>
                <c:pt idx="0">
                  <c:v>20.9</c:v>
                </c:pt>
                <c:pt idx="1">
                  <c:v>2.0</c:v>
                </c:pt>
              </c:numCache>
            </c:numRef>
          </c:val>
        </c:ser>
        <c:dLbls>
          <c:showLegendKey val="0"/>
          <c:showVal val="0"/>
          <c:showCatName val="0"/>
          <c:showSerName val="0"/>
          <c:showPercent val="0"/>
          <c:showBubbleSize val="0"/>
        </c:dLbls>
        <c:gapWidth val="150"/>
        <c:overlap val="100"/>
        <c:axId val="-1822097808"/>
        <c:axId val="-1822093296"/>
      </c:barChart>
      <c:catAx>
        <c:axId val="-182209780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2093296"/>
        <c:crosses val="autoZero"/>
        <c:auto val="1"/>
        <c:lblAlgn val="ctr"/>
        <c:lblOffset val="100"/>
        <c:noMultiLvlLbl val="0"/>
      </c:catAx>
      <c:valAx>
        <c:axId val="-1822093296"/>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2097808"/>
        <c:crosses val="autoZero"/>
        <c:crossBetween val="between"/>
        <c:majorUnit val="0.2"/>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'Charcot - Tablas'!$F$39</c:f>
              <c:strCache>
                <c:ptCount val="1"/>
                <c:pt idx="0">
                  <c:v>REFLEXIONAR</c:v>
                </c:pt>
              </c:strCache>
            </c:strRef>
          </c:tx>
          <c:spPr>
            <a:solidFill>
              <a:schemeClr val="accent1"/>
            </a:solidFill>
            <a:ln>
              <a:noFill/>
            </a:ln>
            <a:effectLst/>
          </c:spPr>
          <c:invertIfNegative val="0"/>
          <c:cat>
            <c:strRef>
              <c:f>'Charcot - Tablas'!$B$40:$B$42</c:f>
              <c:strCache>
                <c:ptCount val="3"/>
                <c:pt idx="0">
                  <c:v>OTRO</c:v>
                </c:pt>
                <c:pt idx="1">
                  <c:v>MISMO</c:v>
                </c:pt>
                <c:pt idx="2">
                  <c:v>M/O</c:v>
                </c:pt>
              </c:strCache>
            </c:strRef>
          </c:cat>
          <c:val>
            <c:numRef>
              <c:f>'Charcot - Tablas'!$F$40:$F$42</c:f>
              <c:numCache>
                <c:formatCode>General</c:formatCode>
                <c:ptCount val="3"/>
                <c:pt idx="0">
                  <c:v>8.0</c:v>
                </c:pt>
                <c:pt idx="1">
                  <c:v>57.0</c:v>
                </c:pt>
                <c:pt idx="2">
                  <c:v>42.0</c:v>
                </c:pt>
              </c:numCache>
            </c:numRef>
          </c:val>
        </c:ser>
        <c:ser>
          <c:idx val="1"/>
          <c:order val="1"/>
          <c:tx>
            <c:strRef>
              <c:f>'Charcot - Tablas'!$G$39</c:f>
              <c:strCache>
                <c:ptCount val="1"/>
                <c:pt idx="0">
                  <c:v>COMPARAR</c:v>
                </c:pt>
              </c:strCache>
            </c:strRef>
          </c:tx>
          <c:spPr>
            <a:solidFill>
              <a:schemeClr val="accent2"/>
            </a:solidFill>
            <a:ln>
              <a:noFill/>
            </a:ln>
            <a:effectLst/>
          </c:spPr>
          <c:invertIfNegative val="0"/>
          <c:cat>
            <c:strRef>
              <c:f>'Charcot - Tablas'!$B$40:$B$42</c:f>
              <c:strCache>
                <c:ptCount val="3"/>
                <c:pt idx="0">
                  <c:v>OTRO</c:v>
                </c:pt>
                <c:pt idx="1">
                  <c:v>MISMO</c:v>
                </c:pt>
                <c:pt idx="2">
                  <c:v>M/O</c:v>
                </c:pt>
              </c:strCache>
            </c:strRef>
          </c:cat>
          <c:val>
            <c:numRef>
              <c:f>'Charcot - Tablas'!$G$40:$G$42</c:f>
              <c:numCache>
                <c:formatCode>General</c:formatCode>
                <c:ptCount val="3"/>
                <c:pt idx="0">
                  <c:v>8.0</c:v>
                </c:pt>
                <c:pt idx="1">
                  <c:v>38.0</c:v>
                </c:pt>
                <c:pt idx="2">
                  <c:v>32.0</c:v>
                </c:pt>
              </c:numCache>
            </c:numRef>
          </c:val>
        </c:ser>
        <c:dLbls>
          <c:showLegendKey val="0"/>
          <c:showVal val="0"/>
          <c:showCatName val="0"/>
          <c:showSerName val="0"/>
          <c:showPercent val="0"/>
          <c:showBubbleSize val="0"/>
        </c:dLbls>
        <c:gapWidth val="150"/>
        <c:overlap val="100"/>
        <c:axId val="-1871136544"/>
        <c:axId val="-1870693472"/>
      </c:barChart>
      <c:catAx>
        <c:axId val="-187113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70693472"/>
        <c:crosses val="autoZero"/>
        <c:auto val="1"/>
        <c:lblAlgn val="ctr"/>
        <c:lblOffset val="100"/>
        <c:noMultiLvlLbl val="0"/>
      </c:catAx>
      <c:valAx>
        <c:axId val="-1870693472"/>
        <c:scaling>
          <c:orientation val="minMax"/>
          <c:max val="2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71136544"/>
        <c:crosses val="autoZero"/>
        <c:crossBetween val="between"/>
        <c:majorUnit val="5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'Charcot - Tablas'!$O$39</c:f>
              <c:strCache>
                <c:ptCount val="1"/>
                <c:pt idx="0">
                  <c:v>REFLEXIONAR</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'Charcot - Tablas'!$I$40:$I$41</c:f>
              <c:strCache>
                <c:ptCount val="2"/>
                <c:pt idx="0">
                  <c:v>OTRO</c:v>
                </c:pt>
                <c:pt idx="1">
                  <c:v>MISMO</c:v>
                </c:pt>
              </c:strCache>
            </c:strRef>
          </c:cat>
          <c:val>
            <c:numRef>
              <c:f>'Charcot - Tablas'!$O$40:$O$41</c:f>
              <c:numCache>
                <c:formatCode>0.0</c:formatCode>
                <c:ptCount val="2"/>
                <c:pt idx="0">
                  <c:v>4.8</c:v>
                </c:pt>
                <c:pt idx="1">
                  <c:v>12.0</c:v>
                </c:pt>
              </c:numCache>
            </c:numRef>
          </c:val>
        </c:ser>
        <c:ser>
          <c:idx val="1"/>
          <c:order val="1"/>
          <c:tx>
            <c:strRef>
              <c:f>'Charcot - Tablas'!$Q$39</c:f>
              <c:strCache>
                <c:ptCount val="1"/>
                <c:pt idx="0">
                  <c:v>COMPARAR</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'Charcot - Tablas'!$I$40:$I$41</c:f>
              <c:strCache>
                <c:ptCount val="2"/>
                <c:pt idx="0">
                  <c:v>OTRO</c:v>
                </c:pt>
                <c:pt idx="1">
                  <c:v>MISMO</c:v>
                </c:pt>
              </c:strCache>
            </c:strRef>
          </c:cat>
          <c:val>
            <c:numRef>
              <c:f>'Charcot - Tablas'!$Q$40:$Q$41</c:f>
              <c:numCache>
                <c:formatCode>0.0</c:formatCode>
                <c:ptCount val="2"/>
                <c:pt idx="0">
                  <c:v>4.8</c:v>
                </c:pt>
                <c:pt idx="1">
                  <c:v>8.0</c:v>
                </c:pt>
              </c:numCache>
            </c:numRef>
          </c:val>
        </c:ser>
        <c:dLbls>
          <c:showLegendKey val="0"/>
          <c:showVal val="0"/>
          <c:showCatName val="0"/>
          <c:showSerName val="0"/>
          <c:showPercent val="0"/>
          <c:showBubbleSize val="0"/>
        </c:dLbls>
        <c:gapWidth val="150"/>
        <c:overlap val="100"/>
        <c:axId val="-1828694304"/>
        <c:axId val="-1828689792"/>
      </c:barChart>
      <c:catAx>
        <c:axId val="-182869430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8689792"/>
        <c:crosses val="autoZero"/>
        <c:auto val="1"/>
        <c:lblAlgn val="ctr"/>
        <c:lblOffset val="100"/>
        <c:noMultiLvlLbl val="0"/>
      </c:catAx>
      <c:valAx>
        <c:axId val="-1828689792"/>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8694304"/>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'Bennett - Tablas '!$F$38</c:f>
              <c:strCache>
                <c:ptCount val="1"/>
                <c:pt idx="0">
                  <c:v>REFLEXIONAR</c:v>
                </c:pt>
              </c:strCache>
            </c:strRef>
          </c:tx>
          <c:spPr>
            <a:solidFill>
              <a:schemeClr val="accent1"/>
            </a:solidFill>
            <a:ln>
              <a:noFill/>
            </a:ln>
            <a:effectLst/>
          </c:spPr>
          <c:invertIfNegative val="0"/>
          <c:cat>
            <c:strRef>
              <c:f>'Bennett - Tablas '!$B$39:$B$41</c:f>
              <c:strCache>
                <c:ptCount val="3"/>
                <c:pt idx="0">
                  <c:v>OTRO</c:v>
                </c:pt>
                <c:pt idx="1">
                  <c:v>MISMO</c:v>
                </c:pt>
                <c:pt idx="2">
                  <c:v>M/O</c:v>
                </c:pt>
              </c:strCache>
            </c:strRef>
          </c:cat>
          <c:val>
            <c:numRef>
              <c:f>'Bennett - Tablas '!$F$39:$F$41</c:f>
              <c:numCache>
                <c:formatCode>General</c:formatCode>
                <c:ptCount val="3"/>
                <c:pt idx="0">
                  <c:v>38.0</c:v>
                </c:pt>
                <c:pt idx="1">
                  <c:v>4.0</c:v>
                </c:pt>
                <c:pt idx="2">
                  <c:v>10.0</c:v>
                </c:pt>
              </c:numCache>
            </c:numRef>
          </c:val>
        </c:ser>
        <c:ser>
          <c:idx val="1"/>
          <c:order val="1"/>
          <c:tx>
            <c:strRef>
              <c:f>'Bennett - Tablas '!$G$38</c:f>
              <c:strCache>
                <c:ptCount val="1"/>
                <c:pt idx="0">
                  <c:v>COMPARAR</c:v>
                </c:pt>
              </c:strCache>
            </c:strRef>
          </c:tx>
          <c:spPr>
            <a:solidFill>
              <a:schemeClr val="accent2"/>
            </a:solidFill>
            <a:ln>
              <a:noFill/>
            </a:ln>
            <a:effectLst/>
          </c:spPr>
          <c:invertIfNegative val="0"/>
          <c:cat>
            <c:strRef>
              <c:f>'Bennett - Tablas '!$B$39:$B$41</c:f>
              <c:strCache>
                <c:ptCount val="3"/>
                <c:pt idx="0">
                  <c:v>OTRO</c:v>
                </c:pt>
                <c:pt idx="1">
                  <c:v>MISMO</c:v>
                </c:pt>
                <c:pt idx="2">
                  <c:v>M/O</c:v>
                </c:pt>
              </c:strCache>
            </c:strRef>
          </c:cat>
          <c:val>
            <c:numRef>
              <c:f>'Bennett - Tablas '!$G$39:$G$41</c:f>
              <c:numCache>
                <c:formatCode>General</c:formatCode>
                <c:ptCount val="3"/>
                <c:pt idx="0">
                  <c:v>32.0</c:v>
                </c:pt>
                <c:pt idx="1">
                  <c:v>1.0</c:v>
                </c:pt>
                <c:pt idx="2">
                  <c:v>8.0</c:v>
                </c:pt>
              </c:numCache>
            </c:numRef>
          </c:val>
        </c:ser>
        <c:dLbls>
          <c:showLegendKey val="0"/>
          <c:showVal val="0"/>
          <c:showCatName val="0"/>
          <c:showSerName val="0"/>
          <c:showPercent val="0"/>
          <c:showBubbleSize val="0"/>
        </c:dLbls>
        <c:gapWidth val="150"/>
        <c:overlap val="100"/>
        <c:axId val="-1828639760"/>
        <c:axId val="-1828635248"/>
      </c:barChart>
      <c:catAx>
        <c:axId val="-182863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8635248"/>
        <c:crosses val="autoZero"/>
        <c:auto val="1"/>
        <c:lblAlgn val="ctr"/>
        <c:lblOffset val="100"/>
        <c:noMultiLvlLbl val="0"/>
      </c:catAx>
      <c:valAx>
        <c:axId val="-1828635248"/>
        <c:scaling>
          <c:orientation val="minMax"/>
          <c:max val="20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8639760"/>
        <c:crosses val="autoZero"/>
        <c:crossBetween val="between"/>
        <c:majorUnit val="5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'Bennett - Tablas '!$O$38</c:f>
              <c:strCache>
                <c:ptCount val="1"/>
                <c:pt idx="0">
                  <c:v>REFLEXIONAR</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'Bennett - Tablas '!$I$39:$I$40</c:f>
              <c:strCache>
                <c:ptCount val="2"/>
                <c:pt idx="0">
                  <c:v>OTRO</c:v>
                </c:pt>
                <c:pt idx="1">
                  <c:v>MISMO</c:v>
                </c:pt>
              </c:strCache>
            </c:strRef>
          </c:cat>
          <c:val>
            <c:numRef>
              <c:f>'Bennett - Tablas '!$O$39:$O$40</c:f>
              <c:numCache>
                <c:formatCode>0.0</c:formatCode>
                <c:ptCount val="2"/>
                <c:pt idx="0">
                  <c:v>6.9</c:v>
                </c:pt>
                <c:pt idx="1">
                  <c:v>13.3</c:v>
                </c:pt>
              </c:numCache>
            </c:numRef>
          </c:val>
        </c:ser>
        <c:ser>
          <c:idx val="1"/>
          <c:order val="1"/>
          <c:tx>
            <c:strRef>
              <c:f>'Bennett - Tablas '!$Q$38</c:f>
              <c:strCache>
                <c:ptCount val="1"/>
                <c:pt idx="0">
                  <c:v>COMPARAR</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'Bennett - Tablas '!$I$39:$I$40</c:f>
              <c:strCache>
                <c:ptCount val="2"/>
                <c:pt idx="0">
                  <c:v>OTRO</c:v>
                </c:pt>
                <c:pt idx="1">
                  <c:v>MISMO</c:v>
                </c:pt>
              </c:strCache>
            </c:strRef>
          </c:cat>
          <c:val>
            <c:numRef>
              <c:f>'Bennett - Tablas '!$Q$39:$Q$40</c:f>
              <c:numCache>
                <c:formatCode>0.0</c:formatCode>
                <c:ptCount val="2"/>
                <c:pt idx="0">
                  <c:v>5.8</c:v>
                </c:pt>
                <c:pt idx="1">
                  <c:v>3.3</c:v>
                </c:pt>
              </c:numCache>
            </c:numRef>
          </c:val>
        </c:ser>
        <c:dLbls>
          <c:showLegendKey val="0"/>
          <c:showVal val="0"/>
          <c:showCatName val="0"/>
          <c:showSerName val="0"/>
          <c:showPercent val="0"/>
          <c:showBubbleSize val="0"/>
        </c:dLbls>
        <c:gapWidth val="150"/>
        <c:overlap val="100"/>
        <c:axId val="-1828581824"/>
        <c:axId val="-1828577312"/>
      </c:barChart>
      <c:catAx>
        <c:axId val="-182858182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8577312"/>
        <c:crosses val="autoZero"/>
        <c:auto val="1"/>
        <c:lblAlgn val="ctr"/>
        <c:lblOffset val="100"/>
        <c:noMultiLvlLbl val="0"/>
      </c:catAx>
      <c:valAx>
        <c:axId val="-1828577312"/>
        <c:scaling>
          <c:orientation val="minMax"/>
        </c:scaling>
        <c:delete val="0"/>
        <c:axPos val="l"/>
        <c:majorGridlines>
          <c:spPr>
            <a:ln>
              <a:solidFill>
                <a:schemeClr val="tx1">
                  <a:lumMod val="15000"/>
                  <a:lumOff val="85000"/>
                </a:schemeClr>
              </a:solidFill>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28581824"/>
        <c:crosses val="autoZero"/>
        <c:crossBetween val="between"/>
        <c:maj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'Bagshawe - Tablas'!$I$36</c:f>
              <c:strCache>
                <c:ptCount val="1"/>
                <c:pt idx="0">
                  <c:v>MISMO</c:v>
                </c:pt>
              </c:strCache>
            </c:strRef>
          </c:tx>
          <c:dPt>
            <c:idx val="0"/>
            <c:bubble3D val="0"/>
            <c:explosion val="9"/>
            <c:spPr>
              <a:solidFill>
                <a:schemeClr val="accent6"/>
              </a:solidFill>
              <a:ln w="19050">
                <a:solidFill>
                  <a:schemeClr val="lt1"/>
                </a:solidFill>
              </a:ln>
              <a:effectLst/>
            </c:spPr>
          </c:dPt>
          <c:dPt>
            <c:idx val="1"/>
            <c:bubble3D val="0"/>
            <c:explosion val="12"/>
            <c:spPr>
              <a:solidFill>
                <a:schemeClr val="bg2">
                  <a:lumMod val="90000"/>
                </a:schemeClr>
              </a:solidFill>
              <a:ln w="19050">
                <a:solidFill>
                  <a:schemeClr val="lt1"/>
                </a:solidFill>
              </a:ln>
              <a:effectLst/>
            </c:spPr>
          </c:dPt>
          <c:dLbls>
            <c:dLbl>
              <c:idx val="0"/>
              <c:layout>
                <c:manualLayout>
                  <c:x val="-0.0958578313421073"/>
                  <c:y val="0.151580555555556"/>
                </c:manualLayout>
              </c:layout>
              <c:dLblPos val="bestFi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('Bagshawe - Tablas'!$O$34,'Bagshawe - Tablas'!$P$34)</c:f>
              <c:strCache>
                <c:ptCount val="2"/>
                <c:pt idx="0">
                  <c:v>REFLEXIONAR</c:v>
                </c:pt>
                <c:pt idx="1">
                  <c:v>RESTO</c:v>
                </c:pt>
              </c:strCache>
            </c:strRef>
          </c:cat>
          <c:val>
            <c:numRef>
              <c:f>('Bagshawe - Tablas'!$O$36,'Bagshawe - Tablas'!$P$36)</c:f>
              <c:numCache>
                <c:formatCode>0.0</c:formatCode>
                <c:ptCount val="2"/>
                <c:pt idx="0">
                  <c:v>10.8</c:v>
                </c:pt>
                <c:pt idx="1">
                  <c:v>89.2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'Bagshawe - Tablas'!$I$36</c:f>
              <c:strCache>
                <c:ptCount val="1"/>
                <c:pt idx="0">
                  <c:v>MISMO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('Bagshawe - Tablas'!$Q$34,'Bagshawe - Tablas'!$R$34)</c:f>
              <c:strCache>
                <c:ptCount val="2"/>
                <c:pt idx="0">
                  <c:v>COMPARAR</c:v>
                </c:pt>
                <c:pt idx="1">
                  <c:v>RESTO</c:v>
                </c:pt>
              </c:strCache>
            </c:strRef>
          </c:cat>
          <c:val>
            <c:numRef>
              <c:f>('Bagshawe - Tablas'!$Q$36,'Bagshawe - Tablas'!$R$36)</c:f>
              <c:numCache>
                <c:formatCode>0.0</c:formatCode>
                <c:ptCount val="2"/>
                <c:pt idx="0">
                  <c:v>5.7</c:v>
                </c:pt>
                <c:pt idx="1">
                  <c:v>94.3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995428973277"/>
          <c:y val="0.162277777777778"/>
          <c:w val="0.646009142053446"/>
          <c:h val="0.816555555555556"/>
        </c:manualLayout>
      </c:layout>
      <c:pieChart>
        <c:varyColors val="1"/>
        <c:ser>
          <c:idx val="0"/>
          <c:order val="0"/>
          <c:tx>
            <c:strRef>
              <c:f>'Kjoniksen - Tablas'!$I$43</c:f>
              <c:strCache>
                <c:ptCount val="1"/>
                <c:pt idx="0">
                  <c:v>MISMO</c:v>
                </c:pt>
              </c:strCache>
            </c:strRef>
          </c:tx>
          <c:explosion val="3"/>
          <c:dPt>
            <c:idx val="0"/>
            <c:bubble3D val="0"/>
            <c:spPr>
              <a:solidFill>
                <a:schemeClr val="accent6"/>
              </a:solidFill>
              <a:ln w="19050">
                <a:solidFill>
                  <a:schemeClr val="lt1"/>
                </a:solidFill>
              </a:ln>
              <a:effectLst/>
            </c:spPr>
          </c:dPt>
          <c:dPt>
            <c:idx val="1"/>
            <c:bubble3D val="0"/>
            <c:spPr>
              <a:solidFill>
                <a:schemeClr val="bg2">
                  <a:lumMod val="90000"/>
                </a:schemeClr>
              </a:solidFill>
              <a:ln w="19050">
                <a:solidFill>
                  <a:schemeClr val="lt1"/>
                </a:solidFill>
              </a:ln>
              <a:effectLst/>
            </c:spPr>
          </c:dPt>
          <c:dLbls>
            <c:dLbl>
              <c:idx val="0"/>
              <c:layout>
                <c:manualLayout>
                  <c:x val="0.0796492616033754"/>
                  <c:y val="0.035085"/>
                </c:manualLayout>
              </c:layout>
              <c:dLblPos val="bestFi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('Kjoniksen - Tablas'!$O$41,'Kjoniksen - Tablas'!$P$41)</c:f>
              <c:strCache>
                <c:ptCount val="2"/>
                <c:pt idx="0">
                  <c:v>REFLEXIONAR</c:v>
                </c:pt>
                <c:pt idx="1">
                  <c:v>RESTO</c:v>
                </c:pt>
              </c:strCache>
            </c:strRef>
          </c:cat>
          <c:val>
            <c:numRef>
              <c:f>('Kjoniksen - Tablas'!$O$43,'Kjoniksen - Tablas'!$P$43)</c:f>
              <c:numCache>
                <c:formatCode>0.0</c:formatCode>
                <c:ptCount val="2"/>
                <c:pt idx="0">
                  <c:v>2.0</c:v>
                </c:pt>
                <c:pt idx="1">
                  <c:v>98.0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'Kjoniksen - Tablas'!$I$43</c:f>
              <c:strCache>
                <c:ptCount val="1"/>
                <c:pt idx="0">
                  <c:v>MISMO</c:v>
                </c:pt>
              </c:strCache>
            </c:strRef>
          </c:tx>
          <c:explosion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('Kjoniksen - Tablas'!$Q$41,'Kjoniksen - Tablas'!$R$41)</c:f>
              <c:strCache>
                <c:ptCount val="2"/>
                <c:pt idx="0">
                  <c:v>COMPARAR</c:v>
                </c:pt>
                <c:pt idx="1">
                  <c:v>RESTO</c:v>
                </c:pt>
              </c:strCache>
            </c:strRef>
          </c:cat>
          <c:val>
            <c:numRef>
              <c:f>('Kjoniksen - Tablas'!$Q$43,'Kjoniksen - Tablas'!$R$43)</c:f>
              <c:numCache>
                <c:formatCode>0.0</c:formatCode>
                <c:ptCount val="2"/>
                <c:pt idx="0">
                  <c:v>2.0</c:v>
                </c:pt>
                <c:pt idx="1">
                  <c:v>98.0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'Charcot - Tablas'!$I$41</c:f>
              <c:strCache>
                <c:ptCount val="1"/>
                <c:pt idx="0">
                  <c:v>MISMO</c:v>
                </c:pt>
              </c:strCache>
            </c:strRef>
          </c:tx>
          <c:dPt>
            <c:idx val="0"/>
            <c:bubble3D val="0"/>
            <c:explosion val="18"/>
            <c:spPr>
              <a:solidFill>
                <a:schemeClr val="accent6"/>
              </a:solidFill>
              <a:ln w="19050">
                <a:solidFill>
                  <a:schemeClr val="lt1"/>
                </a:solidFill>
              </a:ln>
              <a:effectLst/>
            </c:spPr>
          </c:dPt>
          <c:dPt>
            <c:idx val="1"/>
            <c:bubble3D val="0"/>
            <c:explosion val="8"/>
            <c:spPr>
              <a:solidFill>
                <a:schemeClr val="bg2">
                  <a:lumMod val="90000"/>
                </a:schemeClr>
              </a:solidFill>
              <a:ln w="19050">
                <a:solidFill>
                  <a:schemeClr val="lt1"/>
                </a:solidFill>
              </a:ln>
              <a:effectLst/>
            </c:spPr>
          </c:dPt>
          <c:dLbls>
            <c:dLbl>
              <c:idx val="0"/>
              <c:layout>
                <c:manualLayout>
                  <c:x val="-0.10851529535865"/>
                  <c:y val="0.0992783333333333"/>
                </c:manualLayout>
              </c:layout>
              <c:dLblPos val="bestFi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'Charcot - Tablas'!$O$39:$P$39</c:f>
              <c:strCache>
                <c:ptCount val="2"/>
                <c:pt idx="0">
                  <c:v>REFLEXIONAR</c:v>
                </c:pt>
                <c:pt idx="1">
                  <c:v>RESTO</c:v>
                </c:pt>
              </c:strCache>
            </c:strRef>
          </c:cat>
          <c:val>
            <c:numRef>
              <c:f>'Charcot - Tablas'!$O$41:$P$41</c:f>
              <c:numCache>
                <c:formatCode>0.0</c:formatCode>
                <c:ptCount val="2"/>
                <c:pt idx="0">
                  <c:v>12.0</c:v>
                </c:pt>
                <c:pt idx="1">
                  <c:v>88.0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757519696969697"/>
          <c:y val="0.0402599461087335"/>
        </c:manualLayout>
      </c:layout>
      <c:overlay val="0"/>
      <c:spPr>
        <a:noFill/>
        <a:ln>
          <a:noFill/>
        </a:ln>
        <a:effectLst/>
      </c:spPr>
      <c:txPr>
        <a:bodyPr rot="0" spcFirstLastPara="1" vertOverflow="ellipsis" vert="horz" wrap="square" anchor="ctr" anchorCtr="1"/>
        <a:lstStyle/>
        <a:p>
          <a:pPr>
            <a:defRPr sz="1200" b="0" i="0" u="none" strike="noStrike" kern="1200" cap="all" spc="150" baseline="0">
              <a:solidFill>
                <a:schemeClr val="tx1">
                  <a:lumMod val="50000"/>
                  <a:lumOff val="50000"/>
                </a:schemeClr>
              </a:solidFill>
              <a:latin typeface="Century Gothic" charset="0"/>
              <a:ea typeface="Century Gothic" charset="0"/>
              <a:cs typeface="Century Gothic" charset="0"/>
            </a:defRPr>
          </a:pPr>
          <a:endParaRPr lang="es-ES_tradnl"/>
        </a:p>
      </c:txPr>
    </c:title>
    <c:autoTitleDeleted val="0"/>
    <c:plotArea>
      <c:layout/>
      <c:barChart>
        <c:barDir val="col"/>
        <c:grouping val="clustered"/>
        <c:varyColors val="0"/>
        <c:ser>
          <c:idx val="0"/>
          <c:order val="0"/>
          <c:tx>
            <c:strRef>
              <c:f>'Tablas Síntesis'!$L$84</c:f>
              <c:strCache>
                <c:ptCount val="1"/>
                <c:pt idx="0">
                  <c:v>CHARCOT</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Síntesis'!$M$81:$T$81</c:f>
              <c:strCache>
                <c:ptCount val="8"/>
                <c:pt idx="0">
                  <c:v>OBSERVAR</c:v>
                </c:pt>
                <c:pt idx="1">
                  <c:v>DESCRIBIR </c:v>
                </c:pt>
                <c:pt idx="2">
                  <c:v>REFLEXIÓN</c:v>
                </c:pt>
                <c:pt idx="3">
                  <c:v>COMPARAR</c:v>
                </c:pt>
                <c:pt idx="4">
                  <c:v>DIALOGO</c:v>
                </c:pt>
                <c:pt idx="5">
                  <c:v>CONFLICTO</c:v>
                </c:pt>
                <c:pt idx="6">
                  <c:v>INTERCAMBIO </c:v>
                </c:pt>
                <c:pt idx="7">
                  <c:v>NOMBRAR </c:v>
                </c:pt>
              </c:strCache>
            </c:strRef>
          </c:cat>
          <c:val>
            <c:numRef>
              <c:f>'Tablas Síntesis'!$M$84:$T$84</c:f>
              <c:numCache>
                <c:formatCode>0.0</c:formatCode>
                <c:ptCount val="8"/>
                <c:pt idx="0">
                  <c:v>13.6</c:v>
                </c:pt>
                <c:pt idx="1">
                  <c:v>32.0</c:v>
                </c:pt>
                <c:pt idx="2">
                  <c:v>12.7</c:v>
                </c:pt>
                <c:pt idx="3">
                  <c:v>8.4</c:v>
                </c:pt>
                <c:pt idx="4">
                  <c:v>0.2</c:v>
                </c:pt>
                <c:pt idx="5">
                  <c:v>0.0</c:v>
                </c:pt>
                <c:pt idx="6">
                  <c:v>2.9</c:v>
                </c:pt>
                <c:pt idx="7">
                  <c:v>30.2</c:v>
                </c:pt>
              </c:numCache>
            </c:numRef>
          </c:val>
        </c:ser>
        <c:dLbls>
          <c:showLegendKey val="0"/>
          <c:showVal val="0"/>
          <c:showCatName val="0"/>
          <c:showSerName val="0"/>
          <c:showPercent val="0"/>
          <c:showBubbleSize val="0"/>
        </c:dLbls>
        <c:gapWidth val="164"/>
        <c:overlap val="-22"/>
        <c:axId val="-1868225904"/>
        <c:axId val="-1868221280"/>
      </c:barChart>
      <c:catAx>
        <c:axId val="-186822590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68221280"/>
        <c:crosses val="autoZero"/>
        <c:auto val="1"/>
        <c:lblAlgn val="ctr"/>
        <c:lblOffset val="100"/>
        <c:noMultiLvlLbl val="0"/>
      </c:catAx>
      <c:valAx>
        <c:axId val="-1868221280"/>
        <c:scaling>
          <c:orientation val="minMax"/>
          <c:max val="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68225904"/>
        <c:crosses val="autoZero"/>
        <c:crossBetween val="between"/>
        <c:majorUnit val="1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'Charcot - Tablas'!$I$41</c:f>
              <c:strCache>
                <c:ptCount val="1"/>
                <c:pt idx="0">
                  <c:v>MISMO</c:v>
                </c:pt>
              </c:strCache>
            </c:strRef>
          </c:tx>
          <c:dPt>
            <c:idx val="0"/>
            <c:bubble3D val="0"/>
            <c:spPr>
              <a:solidFill>
                <a:schemeClr val="accent6"/>
              </a:solidFill>
              <a:ln w="19050">
                <a:solidFill>
                  <a:schemeClr val="lt1"/>
                </a:solidFill>
              </a:ln>
              <a:effectLst/>
            </c:spPr>
          </c:dPt>
          <c:dPt>
            <c:idx val="1"/>
            <c:bubble3D val="0"/>
            <c:spPr>
              <a:solidFill>
                <a:schemeClr val="bg2">
                  <a:lumMod val="90000"/>
                </a:schemeClr>
              </a:solidFill>
              <a:ln w="19050">
                <a:solidFill>
                  <a:schemeClr val="lt1"/>
                </a:solidFill>
              </a:ln>
              <a:effectLst/>
            </c:spPr>
          </c:dPt>
          <c:dLbls>
            <c:dLbl>
              <c:idx val="0"/>
              <c:layout>
                <c:manualLayout>
                  <c:x val="-0.089884405766526"/>
                  <c:y val="0.11824083333333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bestFit"/>
              <c:showLegendKey val="0"/>
              <c:showVal val="0"/>
              <c:showCatName val="0"/>
              <c:showSerName val="0"/>
              <c:showPercent val="1"/>
              <c:showBubbleSize val="0"/>
              <c:extLst>
                <c:ext xmlns:c15="http://schemas.microsoft.com/office/drawing/2012/chart" uri="{CE6537A1-D6FC-4f65-9D91-7224C49458BB}">
                  <c15:layout>
                    <c:manualLayout>
                      <c:w val="0.173011603375527"/>
                      <c:h val="0.0775055555555555"/>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'Charcot - Tablas'!$Q$39:$R$39</c:f>
              <c:strCache>
                <c:ptCount val="2"/>
                <c:pt idx="0">
                  <c:v>COMPARAR</c:v>
                </c:pt>
                <c:pt idx="1">
                  <c:v>RESTO</c:v>
                </c:pt>
              </c:strCache>
            </c:strRef>
          </c:cat>
          <c:val>
            <c:numRef>
              <c:f>'Charcot - Tablas'!$Q$41:$R$41</c:f>
              <c:numCache>
                <c:formatCode>0.0</c:formatCode>
                <c:ptCount val="2"/>
                <c:pt idx="0">
                  <c:v>8.0</c:v>
                </c:pt>
                <c:pt idx="1">
                  <c:v>92.0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'Bennett - Tablas '!$I$40</c:f>
              <c:strCache>
                <c:ptCount val="1"/>
                <c:pt idx="0">
                  <c:v>MISMO</c:v>
                </c:pt>
              </c:strCache>
            </c:strRef>
          </c:tx>
          <c:dPt>
            <c:idx val="0"/>
            <c:bubble3D val="0"/>
            <c:explosion val="8"/>
            <c:spPr>
              <a:solidFill>
                <a:schemeClr val="accent6"/>
              </a:solidFill>
              <a:ln w="19050">
                <a:solidFill>
                  <a:schemeClr val="lt1"/>
                </a:solidFill>
              </a:ln>
              <a:effectLst/>
            </c:spPr>
          </c:dPt>
          <c:dPt>
            <c:idx val="1"/>
            <c:bubble3D val="0"/>
            <c:explosion val="13"/>
            <c:spPr>
              <a:solidFill>
                <a:schemeClr val="bg2">
                  <a:lumMod val="90000"/>
                </a:schemeClr>
              </a:solidFill>
              <a:ln w="19050">
                <a:solidFill>
                  <a:schemeClr val="lt1"/>
                </a:solidFill>
              </a:ln>
              <a:effectLst/>
            </c:spPr>
          </c:dPt>
          <c:dLbls>
            <c:dLbl>
              <c:idx val="0"/>
              <c:layout>
                <c:manualLayout>
                  <c:x val="-0.109632999296765"/>
                  <c:y val="0.166349444444444"/>
                </c:manualLayout>
              </c:layout>
              <c:dLblPos val="bestFi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('Bennett - Tablas '!$O$38,'Bennett - Tablas '!$P$38)</c:f>
              <c:strCache>
                <c:ptCount val="2"/>
                <c:pt idx="0">
                  <c:v>REFLEXIONAR</c:v>
                </c:pt>
                <c:pt idx="1">
                  <c:v>RESTO</c:v>
                </c:pt>
              </c:strCache>
            </c:strRef>
          </c:cat>
          <c:val>
            <c:numRef>
              <c:f>('Bennett - Tablas '!$O$40,'Bennett - Tablas '!$P$40)</c:f>
              <c:numCache>
                <c:formatCode>0.0</c:formatCode>
                <c:ptCount val="2"/>
                <c:pt idx="0">
                  <c:v>13.3</c:v>
                </c:pt>
                <c:pt idx="1">
                  <c:v>86.7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'Bennett - Tablas '!$I$40</c:f>
              <c:strCache>
                <c:ptCount val="1"/>
                <c:pt idx="0">
                  <c:v>MISMO</c:v>
                </c:pt>
              </c:strCache>
            </c:strRef>
          </c:tx>
          <c:dPt>
            <c:idx val="0"/>
            <c:bubble3D val="0"/>
            <c:spPr>
              <a:solidFill>
                <a:schemeClr val="accent6"/>
              </a:solidFill>
              <a:ln w="19050">
                <a:solidFill>
                  <a:schemeClr val="lt1"/>
                </a:solidFill>
              </a:ln>
              <a:effectLst/>
            </c:spPr>
          </c:dPt>
          <c:dPt>
            <c:idx val="1"/>
            <c:bubble3D val="0"/>
            <c:spPr>
              <a:solidFill>
                <a:schemeClr val="bg2">
                  <a:lumMod val="90000"/>
                </a:schemeClr>
              </a:solidFill>
              <a:ln w="19050">
                <a:solidFill>
                  <a:schemeClr val="lt1"/>
                </a:solidFill>
              </a:ln>
              <a:effectLst/>
            </c:spPr>
          </c:dPt>
          <c:dLbls>
            <c:dLbl>
              <c:idx val="0"/>
              <c:layout>
                <c:manualLayout>
                  <c:x val="-0.0485939697609001"/>
                  <c:y val="0.109861111111111"/>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bestFit"/>
              <c:showLegendKey val="0"/>
              <c:showVal val="0"/>
              <c:showCatName val="0"/>
              <c:showSerName val="0"/>
              <c:showPercent val="1"/>
              <c:showBubbleSize val="0"/>
              <c:extLst>
                <c:ext xmlns:c15="http://schemas.microsoft.com/office/drawing/2012/chart" uri="{CE6537A1-D6FC-4f65-9D91-7224C49458BB}">
                  <c15:layout>
                    <c:manualLayout>
                      <c:w val="0.189590365682138"/>
                      <c:h val="0.0919694444444444"/>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('Bennett - Tablas '!$Q$38,'Bennett - Tablas '!$R$38)</c:f>
              <c:strCache>
                <c:ptCount val="2"/>
                <c:pt idx="0">
                  <c:v>COMPARAR</c:v>
                </c:pt>
                <c:pt idx="1">
                  <c:v>RESTO</c:v>
                </c:pt>
              </c:strCache>
            </c:strRef>
          </c:cat>
          <c:val>
            <c:numRef>
              <c:f>('Bennett - Tablas '!$Q$40,'Bennett - Tablas '!$R$40)</c:f>
              <c:numCache>
                <c:formatCode>0.0</c:formatCode>
                <c:ptCount val="2"/>
                <c:pt idx="0">
                  <c:v>3.3</c:v>
                </c:pt>
                <c:pt idx="1">
                  <c:v>96.7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789069191919192"/>
          <c:y val="0.0402599461087335"/>
        </c:manualLayout>
      </c:layout>
      <c:overlay val="0"/>
      <c:spPr>
        <a:noFill/>
        <a:ln>
          <a:noFill/>
        </a:ln>
        <a:effectLst/>
      </c:spPr>
      <c:txPr>
        <a:bodyPr rot="0" spcFirstLastPara="1" vertOverflow="ellipsis" vert="horz" wrap="square" anchor="ctr" anchorCtr="1"/>
        <a:lstStyle/>
        <a:p>
          <a:pPr>
            <a:defRPr sz="1200" b="0" i="0" u="none" strike="noStrike" kern="1200" cap="all" spc="150" baseline="0">
              <a:solidFill>
                <a:schemeClr val="tx1">
                  <a:lumMod val="50000"/>
                  <a:lumOff val="50000"/>
                </a:schemeClr>
              </a:solidFill>
              <a:latin typeface="Century Gothic" charset="0"/>
              <a:ea typeface="Century Gothic" charset="0"/>
              <a:cs typeface="Century Gothic" charset="0"/>
            </a:defRPr>
          </a:pPr>
          <a:endParaRPr lang="es-ES_tradnl"/>
        </a:p>
      </c:txPr>
    </c:title>
    <c:autoTitleDeleted val="0"/>
    <c:plotArea>
      <c:layout/>
      <c:barChart>
        <c:barDir val="col"/>
        <c:grouping val="clustered"/>
        <c:varyColors val="0"/>
        <c:ser>
          <c:idx val="0"/>
          <c:order val="0"/>
          <c:tx>
            <c:strRef>
              <c:f>'Tablas Síntesis'!$L$85</c:f>
              <c:strCache>
                <c:ptCount val="1"/>
                <c:pt idx="0">
                  <c:v>BENNETT</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s-ES_trad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'Tablas Síntesis'!$M$81:$T$81</c:f>
              <c:strCache>
                <c:ptCount val="8"/>
                <c:pt idx="0">
                  <c:v>OBSERVAR</c:v>
                </c:pt>
                <c:pt idx="1">
                  <c:v>DESCRIBIR </c:v>
                </c:pt>
                <c:pt idx="2">
                  <c:v>REFLEXIÓN</c:v>
                </c:pt>
                <c:pt idx="3">
                  <c:v>COMPARAR</c:v>
                </c:pt>
                <c:pt idx="4">
                  <c:v>DIALOGO</c:v>
                </c:pt>
                <c:pt idx="5">
                  <c:v>CONFLICTO</c:v>
                </c:pt>
                <c:pt idx="6">
                  <c:v>INTERCAMBIO </c:v>
                </c:pt>
                <c:pt idx="7">
                  <c:v>NOMBRAR </c:v>
                </c:pt>
              </c:strCache>
            </c:strRef>
          </c:cat>
          <c:val>
            <c:numRef>
              <c:f>'Tablas Síntesis'!$M$85:$T$85</c:f>
              <c:numCache>
                <c:formatCode>0.0</c:formatCode>
                <c:ptCount val="8"/>
                <c:pt idx="0">
                  <c:v>35.7</c:v>
                </c:pt>
                <c:pt idx="1">
                  <c:v>32.1</c:v>
                </c:pt>
                <c:pt idx="2">
                  <c:v>14.3</c:v>
                </c:pt>
                <c:pt idx="3">
                  <c:v>3.6</c:v>
                </c:pt>
                <c:pt idx="4">
                  <c:v>0.0</c:v>
                </c:pt>
                <c:pt idx="5">
                  <c:v>0.0</c:v>
                </c:pt>
                <c:pt idx="6">
                  <c:v>0.0</c:v>
                </c:pt>
                <c:pt idx="7">
                  <c:v>14.3</c:v>
                </c:pt>
              </c:numCache>
            </c:numRef>
          </c:val>
        </c:ser>
        <c:dLbls>
          <c:showLegendKey val="0"/>
          <c:showVal val="0"/>
          <c:showCatName val="0"/>
          <c:showSerName val="0"/>
          <c:showPercent val="0"/>
          <c:showBubbleSize val="0"/>
        </c:dLbls>
        <c:gapWidth val="164"/>
        <c:overlap val="-22"/>
        <c:axId val="-1830677136"/>
        <c:axId val="-1830672560"/>
      </c:barChart>
      <c:catAx>
        <c:axId val="-183067713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30672560"/>
        <c:crosses val="autoZero"/>
        <c:auto val="1"/>
        <c:lblAlgn val="ctr"/>
        <c:lblOffset val="100"/>
        <c:noMultiLvlLbl val="0"/>
      </c:catAx>
      <c:valAx>
        <c:axId val="-1830672560"/>
        <c:scaling>
          <c:orientation val="minMax"/>
          <c:max val="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s-ES_tradnl"/>
          </a:p>
        </c:txPr>
        <c:crossAx val="-1830677136"/>
        <c:crosses val="autoZero"/>
        <c:crossBetween val="between"/>
        <c:majorUnit val="1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a:latin typeface="Century Gothic" charset="0"/>
          <a:ea typeface="Century Gothic" charset="0"/>
          <a:cs typeface="Century Gothic" charset="0"/>
        </a:defRPr>
      </a:pPr>
      <a:endParaRPr lang="es-ES_trad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7">
  <a:schemeClr val="accent4"/>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7">
  <a:schemeClr val="accent4"/>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7">
  <a:schemeClr val="accent4"/>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5" Type="http://schemas.openxmlformats.org/officeDocument/2006/relationships/chart" Target="../charts/chart6.xml"/><Relationship Id="rId6" Type="http://schemas.openxmlformats.org/officeDocument/2006/relationships/chart" Target="../charts/chart7.xml"/><Relationship Id="rId7" Type="http://schemas.openxmlformats.org/officeDocument/2006/relationships/chart" Target="../charts/chart8.xml"/><Relationship Id="rId8" Type="http://schemas.openxmlformats.org/officeDocument/2006/relationships/chart" Target="../charts/chart9.xml"/><Relationship Id="rId1" Type="http://schemas.openxmlformats.org/officeDocument/2006/relationships/chart" Target="../charts/chart2.xml"/><Relationship Id="rId2"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1" Type="http://schemas.openxmlformats.org/officeDocument/2006/relationships/chart" Target="../charts/chart20.xml"/><Relationship Id="rId12" Type="http://schemas.openxmlformats.org/officeDocument/2006/relationships/chart" Target="../charts/chart21.xml"/><Relationship Id="rId13" Type="http://schemas.openxmlformats.org/officeDocument/2006/relationships/chart" Target="../charts/chart22.xml"/><Relationship Id="rId14" Type="http://schemas.openxmlformats.org/officeDocument/2006/relationships/chart" Target="../charts/chart23.xml"/><Relationship Id="rId15" Type="http://schemas.openxmlformats.org/officeDocument/2006/relationships/chart" Target="../charts/chart24.xml"/><Relationship Id="rId1" Type="http://schemas.openxmlformats.org/officeDocument/2006/relationships/chart" Target="../charts/chart10.xml"/><Relationship Id="rId2" Type="http://schemas.openxmlformats.org/officeDocument/2006/relationships/chart" Target="../charts/chart11.xml"/><Relationship Id="rId3" Type="http://schemas.openxmlformats.org/officeDocument/2006/relationships/chart" Target="../charts/chart12.xml"/><Relationship Id="rId4" Type="http://schemas.openxmlformats.org/officeDocument/2006/relationships/chart" Target="../charts/chart13.xml"/><Relationship Id="rId5" Type="http://schemas.openxmlformats.org/officeDocument/2006/relationships/chart" Target="../charts/chart14.xml"/><Relationship Id="rId6" Type="http://schemas.openxmlformats.org/officeDocument/2006/relationships/chart" Target="../charts/chart15.xml"/><Relationship Id="rId7" Type="http://schemas.openxmlformats.org/officeDocument/2006/relationships/chart" Target="../charts/chart16.xml"/><Relationship Id="rId8" Type="http://schemas.openxmlformats.org/officeDocument/2006/relationships/chart" Target="../charts/chart17.xml"/><Relationship Id="rId9" Type="http://schemas.openxmlformats.org/officeDocument/2006/relationships/chart" Target="../charts/chart18.xml"/><Relationship Id="rId10"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9" Type="http://schemas.openxmlformats.org/officeDocument/2006/relationships/chart" Target="../charts/chart33.xml"/><Relationship Id="rId20" Type="http://schemas.openxmlformats.org/officeDocument/2006/relationships/chart" Target="../charts/chart44.xml"/><Relationship Id="rId10" Type="http://schemas.openxmlformats.org/officeDocument/2006/relationships/chart" Target="../charts/chart34.xml"/><Relationship Id="rId11" Type="http://schemas.openxmlformats.org/officeDocument/2006/relationships/chart" Target="../charts/chart35.xml"/><Relationship Id="rId12" Type="http://schemas.openxmlformats.org/officeDocument/2006/relationships/chart" Target="../charts/chart36.xml"/><Relationship Id="rId13" Type="http://schemas.openxmlformats.org/officeDocument/2006/relationships/chart" Target="../charts/chart37.xml"/><Relationship Id="rId14" Type="http://schemas.openxmlformats.org/officeDocument/2006/relationships/chart" Target="../charts/chart38.xml"/><Relationship Id="rId15" Type="http://schemas.openxmlformats.org/officeDocument/2006/relationships/chart" Target="../charts/chart39.xml"/><Relationship Id="rId16" Type="http://schemas.openxmlformats.org/officeDocument/2006/relationships/chart" Target="../charts/chart40.xml"/><Relationship Id="rId17" Type="http://schemas.openxmlformats.org/officeDocument/2006/relationships/chart" Target="../charts/chart41.xml"/><Relationship Id="rId18" Type="http://schemas.openxmlformats.org/officeDocument/2006/relationships/chart" Target="../charts/chart42.xml"/><Relationship Id="rId19" Type="http://schemas.openxmlformats.org/officeDocument/2006/relationships/chart" Target="../charts/chart43.xml"/><Relationship Id="rId1" Type="http://schemas.openxmlformats.org/officeDocument/2006/relationships/chart" Target="../charts/chart25.xml"/><Relationship Id="rId2" Type="http://schemas.openxmlformats.org/officeDocument/2006/relationships/chart" Target="../charts/chart26.xml"/><Relationship Id="rId3" Type="http://schemas.openxmlformats.org/officeDocument/2006/relationships/chart" Target="../charts/chart27.xml"/><Relationship Id="rId4" Type="http://schemas.openxmlformats.org/officeDocument/2006/relationships/chart" Target="../charts/chart28.xml"/><Relationship Id="rId5" Type="http://schemas.openxmlformats.org/officeDocument/2006/relationships/chart" Target="../charts/chart29.xml"/><Relationship Id="rId6" Type="http://schemas.openxmlformats.org/officeDocument/2006/relationships/chart" Target="../charts/chart30.xml"/><Relationship Id="rId7" Type="http://schemas.openxmlformats.org/officeDocument/2006/relationships/chart" Target="../charts/chart31.xml"/><Relationship Id="rId8"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11" Type="http://schemas.openxmlformats.org/officeDocument/2006/relationships/chart" Target="../charts/chart55.xml"/><Relationship Id="rId12" Type="http://schemas.openxmlformats.org/officeDocument/2006/relationships/chart" Target="../charts/chart56.xml"/><Relationship Id="rId13" Type="http://schemas.openxmlformats.org/officeDocument/2006/relationships/chart" Target="../charts/chart57.xml"/><Relationship Id="rId14" Type="http://schemas.openxmlformats.org/officeDocument/2006/relationships/chart" Target="../charts/chart58.xml"/><Relationship Id="rId15" Type="http://schemas.openxmlformats.org/officeDocument/2006/relationships/chart" Target="../charts/chart59.xml"/><Relationship Id="rId16" Type="http://schemas.openxmlformats.org/officeDocument/2006/relationships/chart" Target="../charts/chart60.xml"/><Relationship Id="rId17" Type="http://schemas.openxmlformats.org/officeDocument/2006/relationships/chart" Target="../charts/chart61.xml"/><Relationship Id="rId18" Type="http://schemas.openxmlformats.org/officeDocument/2006/relationships/chart" Target="../charts/chart62.xml"/><Relationship Id="rId19" Type="http://schemas.openxmlformats.org/officeDocument/2006/relationships/chart" Target="../charts/chart63.xml"/><Relationship Id="rId1" Type="http://schemas.openxmlformats.org/officeDocument/2006/relationships/chart" Target="../charts/chart45.xml"/><Relationship Id="rId2" Type="http://schemas.openxmlformats.org/officeDocument/2006/relationships/chart" Target="../charts/chart46.xml"/><Relationship Id="rId3" Type="http://schemas.openxmlformats.org/officeDocument/2006/relationships/chart" Target="../charts/chart47.xml"/><Relationship Id="rId4" Type="http://schemas.openxmlformats.org/officeDocument/2006/relationships/chart" Target="../charts/chart48.xml"/><Relationship Id="rId5" Type="http://schemas.openxmlformats.org/officeDocument/2006/relationships/chart" Target="../charts/chart49.xml"/><Relationship Id="rId6" Type="http://schemas.openxmlformats.org/officeDocument/2006/relationships/chart" Target="../charts/chart50.xml"/><Relationship Id="rId7" Type="http://schemas.openxmlformats.org/officeDocument/2006/relationships/chart" Target="../charts/chart51.xml"/><Relationship Id="rId8" Type="http://schemas.openxmlformats.org/officeDocument/2006/relationships/chart" Target="../charts/chart52.xml"/><Relationship Id="rId9" Type="http://schemas.openxmlformats.org/officeDocument/2006/relationships/chart" Target="../charts/chart53.xml"/><Relationship Id="rId10" Type="http://schemas.openxmlformats.org/officeDocument/2006/relationships/chart" Target="../charts/chart54.xml"/></Relationships>
</file>

<file path=xl/drawings/_rels/drawing6.xml.rels><?xml version="1.0" encoding="UTF-8" standalone="yes"?>
<Relationships xmlns="http://schemas.openxmlformats.org/package/2006/relationships"><Relationship Id="rId11" Type="http://schemas.openxmlformats.org/officeDocument/2006/relationships/chart" Target="../charts/chart74.xml"/><Relationship Id="rId12" Type="http://schemas.openxmlformats.org/officeDocument/2006/relationships/chart" Target="../charts/chart75.xml"/><Relationship Id="rId13" Type="http://schemas.openxmlformats.org/officeDocument/2006/relationships/chart" Target="../charts/chart76.xml"/><Relationship Id="rId14" Type="http://schemas.openxmlformats.org/officeDocument/2006/relationships/chart" Target="../charts/chart77.xml"/><Relationship Id="rId15" Type="http://schemas.openxmlformats.org/officeDocument/2006/relationships/chart" Target="../charts/chart78.xml"/><Relationship Id="rId16" Type="http://schemas.openxmlformats.org/officeDocument/2006/relationships/chart" Target="../charts/chart79.xml"/><Relationship Id="rId17" Type="http://schemas.openxmlformats.org/officeDocument/2006/relationships/chart" Target="../charts/chart80.xml"/><Relationship Id="rId18" Type="http://schemas.openxmlformats.org/officeDocument/2006/relationships/chart" Target="../charts/chart81.xml"/><Relationship Id="rId19" Type="http://schemas.openxmlformats.org/officeDocument/2006/relationships/chart" Target="../charts/chart82.xml"/><Relationship Id="rId1" Type="http://schemas.openxmlformats.org/officeDocument/2006/relationships/chart" Target="../charts/chart64.xml"/><Relationship Id="rId2" Type="http://schemas.openxmlformats.org/officeDocument/2006/relationships/chart" Target="../charts/chart65.xml"/><Relationship Id="rId3" Type="http://schemas.openxmlformats.org/officeDocument/2006/relationships/chart" Target="../charts/chart66.xml"/><Relationship Id="rId4" Type="http://schemas.openxmlformats.org/officeDocument/2006/relationships/chart" Target="../charts/chart67.xml"/><Relationship Id="rId5" Type="http://schemas.openxmlformats.org/officeDocument/2006/relationships/chart" Target="../charts/chart68.xml"/><Relationship Id="rId6" Type="http://schemas.openxmlformats.org/officeDocument/2006/relationships/chart" Target="../charts/chart69.xml"/><Relationship Id="rId7" Type="http://schemas.openxmlformats.org/officeDocument/2006/relationships/chart" Target="../charts/chart70.xml"/><Relationship Id="rId8" Type="http://schemas.openxmlformats.org/officeDocument/2006/relationships/chart" Target="../charts/chart71.xml"/><Relationship Id="rId9" Type="http://schemas.openxmlformats.org/officeDocument/2006/relationships/chart" Target="../charts/chart72.xml"/><Relationship Id="rId10" Type="http://schemas.openxmlformats.org/officeDocument/2006/relationships/chart" Target="../charts/chart73.xml"/></Relationships>
</file>

<file path=xl/drawings/drawing1.xml><?xml version="1.0" encoding="utf-8"?>
<xdr:wsDr xmlns:xdr="http://schemas.openxmlformats.org/drawingml/2006/spreadsheetDrawing" xmlns:a="http://schemas.openxmlformats.org/drawingml/2006/main">
  <xdr:twoCellAnchor>
    <xdr:from>
      <xdr:col>15</xdr:col>
      <xdr:colOff>817562</xdr:colOff>
      <xdr:row>47</xdr:row>
      <xdr:rowOff>207963</xdr:rowOff>
    </xdr:from>
    <xdr:to>
      <xdr:col>22</xdr:col>
      <xdr:colOff>31749</xdr:colOff>
      <xdr:row>54</xdr:row>
      <xdr:rowOff>61913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27</xdr:col>
      <xdr:colOff>406012</xdr:colOff>
      <xdr:row>73</xdr:row>
      <xdr:rowOff>0</xdr:rowOff>
    </xdr:from>
    <xdr:to>
      <xdr:col>36</xdr:col>
      <xdr:colOff>635000</xdr:colOff>
      <xdr:row>87</xdr:row>
      <xdr:rowOff>72361</xdr:rowOff>
    </xdr:to>
    <xdr:grpSp>
      <xdr:nvGrpSpPr>
        <xdr:cNvPr id="38" name="Agrupar 37"/>
        <xdr:cNvGrpSpPr/>
      </xdr:nvGrpSpPr>
      <xdr:grpSpPr>
        <a:xfrm>
          <a:off x="21276345" y="22648333"/>
          <a:ext cx="7157544" cy="4418584"/>
          <a:chOff x="42704694" y="319637"/>
          <a:chExt cx="7983762" cy="5110298"/>
        </a:xfrm>
      </xdr:grpSpPr>
      <xdr:graphicFrame macro="">
        <xdr:nvGraphicFramePr>
          <xdr:cNvPr id="34" name="Gráfico 33"/>
          <xdr:cNvGraphicFramePr/>
        </xdr:nvGraphicFramePr>
        <xdr:xfrm>
          <a:off x="42704695" y="319637"/>
          <a:ext cx="3960000" cy="252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5" name="Gráfico 34"/>
          <xdr:cNvGraphicFramePr/>
        </xdr:nvGraphicFramePr>
        <xdr:xfrm>
          <a:off x="46728456" y="319637"/>
          <a:ext cx="3960000" cy="252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6" name="Gráfico 35"/>
          <xdr:cNvGraphicFramePr/>
        </xdr:nvGraphicFramePr>
        <xdr:xfrm>
          <a:off x="42704694" y="2897361"/>
          <a:ext cx="3960000" cy="252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7" name="Gráfico 36"/>
          <xdr:cNvGraphicFramePr/>
        </xdr:nvGraphicFramePr>
        <xdr:xfrm>
          <a:off x="46728456" y="2909935"/>
          <a:ext cx="3960000" cy="252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38</xdr:col>
      <xdr:colOff>746460</xdr:colOff>
      <xdr:row>72</xdr:row>
      <xdr:rowOff>302843</xdr:rowOff>
    </xdr:from>
    <xdr:to>
      <xdr:col>48</xdr:col>
      <xdr:colOff>383954</xdr:colOff>
      <xdr:row>87</xdr:row>
      <xdr:rowOff>103372</xdr:rowOff>
    </xdr:to>
    <xdr:grpSp>
      <xdr:nvGrpSpPr>
        <xdr:cNvPr id="43" name="Agrupar 42"/>
        <xdr:cNvGrpSpPr/>
      </xdr:nvGrpSpPr>
      <xdr:grpSpPr>
        <a:xfrm>
          <a:off x="30041127" y="22640732"/>
          <a:ext cx="7201049" cy="4457196"/>
          <a:chOff x="51865038" y="319637"/>
          <a:chExt cx="8008912" cy="5126473"/>
        </a:xfrm>
      </xdr:grpSpPr>
      <xdr:graphicFrame macro="">
        <xdr:nvGraphicFramePr>
          <xdr:cNvPr id="39" name="Gráfico 38"/>
          <xdr:cNvGraphicFramePr/>
        </xdr:nvGraphicFramePr>
        <xdr:xfrm>
          <a:off x="51865038" y="319637"/>
          <a:ext cx="3960000" cy="25236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40" name="Gráfico 39"/>
          <xdr:cNvGraphicFramePr/>
        </xdr:nvGraphicFramePr>
        <xdr:xfrm>
          <a:off x="55901375" y="332212"/>
          <a:ext cx="3960000" cy="25236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41" name="Gráfico 40"/>
          <xdr:cNvGraphicFramePr/>
        </xdr:nvGraphicFramePr>
        <xdr:xfrm>
          <a:off x="51865039" y="2909934"/>
          <a:ext cx="3960000" cy="25236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42" name="Gráfico 41"/>
          <xdr:cNvGraphicFramePr/>
        </xdr:nvGraphicFramePr>
        <xdr:xfrm>
          <a:off x="55913950" y="2922510"/>
          <a:ext cx="3960000" cy="252360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88900</xdr:colOff>
      <xdr:row>3</xdr:row>
      <xdr:rowOff>0</xdr:rowOff>
    </xdr:from>
    <xdr:to>
      <xdr:col>4</xdr:col>
      <xdr:colOff>1900</xdr:colOff>
      <xdr:row>3</xdr:row>
      <xdr:rowOff>0</xdr:rowOff>
    </xdr:to>
    <xdr:grpSp>
      <xdr:nvGrpSpPr>
        <xdr:cNvPr id="2" name="Agrupar 1"/>
        <xdr:cNvGrpSpPr/>
      </xdr:nvGrpSpPr>
      <xdr:grpSpPr>
        <a:xfrm>
          <a:off x="7010400" y="5448300"/>
          <a:ext cx="3164200" cy="0"/>
          <a:chOff x="8261350" y="36741100"/>
          <a:chExt cx="6986900" cy="1800000"/>
        </a:xfrm>
      </xdr:grpSpPr>
      <xdr:graphicFrame macro="">
        <xdr:nvGraphicFramePr>
          <xdr:cNvPr id="3" name="Gráfico 2"/>
          <xdr:cNvGraphicFramePr/>
        </xdr:nvGraphicFramePr>
        <xdr:xfrm>
          <a:off x="8261350" y="36741100"/>
          <a:ext cx="2275200" cy="180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xdr:cNvGraphicFramePr/>
        </xdr:nvGraphicFramePr>
        <xdr:xfrm>
          <a:off x="10623550" y="36741100"/>
          <a:ext cx="2275200" cy="180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xdr:cNvGraphicFramePr/>
        </xdr:nvGraphicFramePr>
        <xdr:xfrm>
          <a:off x="12973050" y="36741100"/>
          <a:ext cx="2275200" cy="18000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xdr:col>
      <xdr:colOff>215900</xdr:colOff>
      <xdr:row>1</xdr:row>
      <xdr:rowOff>222250</xdr:rowOff>
    </xdr:from>
    <xdr:to>
      <xdr:col>2</xdr:col>
      <xdr:colOff>3095900</xdr:colOff>
      <xdr:row>1</xdr:row>
      <xdr:rowOff>2382250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152400</xdr:colOff>
      <xdr:row>2</xdr:row>
      <xdr:rowOff>247650</xdr:rowOff>
    </xdr:from>
    <xdr:to>
      <xdr:col>2</xdr:col>
      <xdr:colOff>3032400</xdr:colOff>
      <xdr:row>2</xdr:row>
      <xdr:rowOff>2407650</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203200</xdr:colOff>
      <xdr:row>3</xdr:row>
      <xdr:rowOff>228600</xdr:rowOff>
    </xdr:from>
    <xdr:to>
      <xdr:col>2</xdr:col>
      <xdr:colOff>3083200</xdr:colOff>
      <xdr:row>3</xdr:row>
      <xdr:rowOff>2388600</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228600</xdr:colOff>
      <xdr:row>1</xdr:row>
      <xdr:rowOff>222250</xdr:rowOff>
    </xdr:from>
    <xdr:to>
      <xdr:col>1</xdr:col>
      <xdr:colOff>2748600</xdr:colOff>
      <xdr:row>1</xdr:row>
      <xdr:rowOff>2378650</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228600</xdr:colOff>
      <xdr:row>2</xdr:row>
      <xdr:rowOff>247650</xdr:rowOff>
    </xdr:from>
    <xdr:to>
      <xdr:col>1</xdr:col>
      <xdr:colOff>3108600</xdr:colOff>
      <xdr:row>2</xdr:row>
      <xdr:rowOff>2407650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165100</xdr:colOff>
      <xdr:row>3</xdr:row>
      <xdr:rowOff>266700</xdr:rowOff>
    </xdr:from>
    <xdr:to>
      <xdr:col>1</xdr:col>
      <xdr:colOff>3045100</xdr:colOff>
      <xdr:row>3</xdr:row>
      <xdr:rowOff>2426700</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228600</xdr:colOff>
      <xdr:row>1</xdr:row>
      <xdr:rowOff>222250</xdr:rowOff>
    </xdr:from>
    <xdr:to>
      <xdr:col>3</xdr:col>
      <xdr:colOff>3108600</xdr:colOff>
      <xdr:row>1</xdr:row>
      <xdr:rowOff>2382250</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215900</xdr:colOff>
      <xdr:row>2</xdr:row>
      <xdr:rowOff>247650</xdr:rowOff>
    </xdr:from>
    <xdr:to>
      <xdr:col>3</xdr:col>
      <xdr:colOff>3095900</xdr:colOff>
      <xdr:row>2</xdr:row>
      <xdr:rowOff>2407650</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219506</xdr:colOff>
      <xdr:row>3</xdr:row>
      <xdr:rowOff>282223</xdr:rowOff>
    </xdr:from>
    <xdr:to>
      <xdr:col>3</xdr:col>
      <xdr:colOff>3099506</xdr:colOff>
      <xdr:row>3</xdr:row>
      <xdr:rowOff>2442223</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368300</xdr:colOff>
      <xdr:row>7</xdr:row>
      <xdr:rowOff>98778</xdr:rowOff>
    </xdr:from>
    <xdr:to>
      <xdr:col>3</xdr:col>
      <xdr:colOff>2714900</xdr:colOff>
      <xdr:row>13</xdr:row>
      <xdr:rowOff>137878</xdr:rowOff>
    </xdr:to>
    <xdr:grpSp>
      <xdr:nvGrpSpPr>
        <xdr:cNvPr id="6" name="Agrupar 5"/>
        <xdr:cNvGrpSpPr/>
      </xdr:nvGrpSpPr>
      <xdr:grpSpPr>
        <a:xfrm>
          <a:off x="787400" y="9230078"/>
          <a:ext cx="8849000" cy="2160000"/>
          <a:chOff x="21920200" y="8645878"/>
          <a:chExt cx="8849000" cy="2160000"/>
        </a:xfrm>
      </xdr:grpSpPr>
      <xdr:graphicFrame macro="">
        <xdr:nvGraphicFramePr>
          <xdr:cNvPr id="12" name="Gráfico 11"/>
          <xdr:cNvGraphicFramePr/>
        </xdr:nvGraphicFramePr>
        <xdr:xfrm>
          <a:off x="21920200" y="8645878"/>
          <a:ext cx="2880000" cy="21600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20" name="Gráfico 19"/>
          <xdr:cNvGraphicFramePr/>
        </xdr:nvGraphicFramePr>
        <xdr:xfrm>
          <a:off x="24901877" y="8645878"/>
          <a:ext cx="2880000" cy="21600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21" name="Gráfico 20"/>
          <xdr:cNvGraphicFramePr/>
        </xdr:nvGraphicFramePr>
        <xdr:xfrm>
          <a:off x="27889200" y="8645878"/>
          <a:ext cx="2880000" cy="2160000"/>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304800</xdr:colOff>
      <xdr:row>2</xdr:row>
      <xdr:rowOff>241300</xdr:rowOff>
    </xdr:from>
    <xdr:to>
      <xdr:col>2</xdr:col>
      <xdr:colOff>4264800</xdr:colOff>
      <xdr:row>2</xdr:row>
      <xdr:rowOff>3544800</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215900</xdr:colOff>
      <xdr:row>1</xdr:row>
      <xdr:rowOff>165100</xdr:rowOff>
    </xdr:from>
    <xdr:to>
      <xdr:col>2</xdr:col>
      <xdr:colOff>4175900</xdr:colOff>
      <xdr:row>1</xdr:row>
      <xdr:rowOff>3405100</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294174</xdr:colOff>
      <xdr:row>1</xdr:row>
      <xdr:rowOff>152659</xdr:rowOff>
    </xdr:from>
    <xdr:to>
      <xdr:col>1</xdr:col>
      <xdr:colOff>4254174</xdr:colOff>
      <xdr:row>1</xdr:row>
      <xdr:rowOff>3392659</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165100</xdr:colOff>
      <xdr:row>2</xdr:row>
      <xdr:rowOff>228600</xdr:rowOff>
    </xdr:from>
    <xdr:to>
      <xdr:col>1</xdr:col>
      <xdr:colOff>4125100</xdr:colOff>
      <xdr:row>2</xdr:row>
      <xdr:rowOff>3468600</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168469</xdr:colOff>
      <xdr:row>7</xdr:row>
      <xdr:rowOff>181429</xdr:rowOff>
    </xdr:from>
    <xdr:to>
      <xdr:col>2</xdr:col>
      <xdr:colOff>4128469</xdr:colOff>
      <xdr:row>7</xdr:row>
      <xdr:rowOff>3421429</xdr:rowOff>
    </xdr:to>
    <xdr:graphicFrame macro="">
      <xdr:nvGraphicFramePr>
        <xdr:cNvPr id="23" name="Gráfico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233265</xdr:colOff>
      <xdr:row>7</xdr:row>
      <xdr:rowOff>155510</xdr:rowOff>
    </xdr:from>
    <xdr:to>
      <xdr:col>1</xdr:col>
      <xdr:colOff>4193265</xdr:colOff>
      <xdr:row>7</xdr:row>
      <xdr:rowOff>3395510</xdr:rowOff>
    </xdr:to>
    <xdr:graphicFrame macro="">
      <xdr:nvGraphicFramePr>
        <xdr:cNvPr id="24"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181428</xdr:colOff>
      <xdr:row>8</xdr:row>
      <xdr:rowOff>233265</xdr:rowOff>
    </xdr:from>
    <xdr:to>
      <xdr:col>2</xdr:col>
      <xdr:colOff>4141428</xdr:colOff>
      <xdr:row>8</xdr:row>
      <xdr:rowOff>3473265</xdr:rowOff>
    </xdr:to>
    <xdr:graphicFrame macro="">
      <xdr:nvGraphicFramePr>
        <xdr:cNvPr id="29"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233265</xdr:colOff>
      <xdr:row>8</xdr:row>
      <xdr:rowOff>220306</xdr:rowOff>
    </xdr:from>
    <xdr:to>
      <xdr:col>1</xdr:col>
      <xdr:colOff>4193265</xdr:colOff>
      <xdr:row>8</xdr:row>
      <xdr:rowOff>3460306</xdr:rowOff>
    </xdr:to>
    <xdr:graphicFrame macro="">
      <xdr:nvGraphicFramePr>
        <xdr:cNvPr id="30" name="Gráfico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2576455</xdr:colOff>
      <xdr:row>13</xdr:row>
      <xdr:rowOff>142576</xdr:rowOff>
    </xdr:from>
    <xdr:to>
      <xdr:col>2</xdr:col>
      <xdr:colOff>458590</xdr:colOff>
      <xdr:row>13</xdr:row>
      <xdr:rowOff>1946004</xdr:rowOff>
    </xdr:to>
    <xdr:graphicFrame macro="">
      <xdr:nvGraphicFramePr>
        <xdr:cNvPr id="36" name="Gráfico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164581</xdr:colOff>
      <xdr:row>13</xdr:row>
      <xdr:rowOff>142551</xdr:rowOff>
    </xdr:from>
    <xdr:to>
      <xdr:col>1</xdr:col>
      <xdr:colOff>2435347</xdr:colOff>
      <xdr:row>13</xdr:row>
      <xdr:rowOff>1945979</xdr:rowOff>
    </xdr:to>
    <xdr:graphicFrame macro="">
      <xdr:nvGraphicFramePr>
        <xdr:cNvPr id="37" name="Gráfico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559670</xdr:colOff>
      <xdr:row>13</xdr:row>
      <xdr:rowOff>144280</xdr:rowOff>
    </xdr:from>
    <xdr:to>
      <xdr:col>2</xdr:col>
      <xdr:colOff>2834035</xdr:colOff>
      <xdr:row>13</xdr:row>
      <xdr:rowOff>1944280</xdr:rowOff>
    </xdr:to>
    <xdr:graphicFrame macro="">
      <xdr:nvGraphicFramePr>
        <xdr:cNvPr id="38" name="Gráfico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104194</xdr:colOff>
      <xdr:row>15</xdr:row>
      <xdr:rowOff>164188</xdr:rowOff>
    </xdr:from>
    <xdr:to>
      <xdr:col>1</xdr:col>
      <xdr:colOff>2369300</xdr:colOff>
      <xdr:row>15</xdr:row>
      <xdr:rowOff>1953921</xdr:rowOff>
    </xdr:to>
    <xdr:graphicFrame macro="">
      <xdr:nvGraphicFramePr>
        <xdr:cNvPr id="44" name="Gráfico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2519132</xdr:colOff>
      <xdr:row>15</xdr:row>
      <xdr:rowOff>164188</xdr:rowOff>
    </xdr:from>
    <xdr:to>
      <xdr:col>2</xdr:col>
      <xdr:colOff>393667</xdr:colOff>
      <xdr:row>15</xdr:row>
      <xdr:rowOff>1953921</xdr:rowOff>
    </xdr:to>
    <xdr:graphicFrame macro="">
      <xdr:nvGraphicFramePr>
        <xdr:cNvPr id="45" name="Gráfico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505568</xdr:colOff>
      <xdr:row>15</xdr:row>
      <xdr:rowOff>164188</xdr:rowOff>
    </xdr:from>
    <xdr:to>
      <xdr:col>2</xdr:col>
      <xdr:colOff>2770674</xdr:colOff>
      <xdr:row>15</xdr:row>
      <xdr:rowOff>1953921</xdr:rowOff>
    </xdr:to>
    <xdr:graphicFrame macro="">
      <xdr:nvGraphicFramePr>
        <xdr:cNvPr id="46" name="Gráfico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145790</xdr:colOff>
      <xdr:row>14</xdr:row>
      <xdr:rowOff>210263</xdr:rowOff>
    </xdr:from>
    <xdr:to>
      <xdr:col>1</xdr:col>
      <xdr:colOff>2423325</xdr:colOff>
      <xdr:row>14</xdr:row>
      <xdr:rowOff>1946793</xdr:rowOff>
    </xdr:to>
    <xdr:graphicFrame macro="">
      <xdr:nvGraphicFramePr>
        <xdr:cNvPr id="52" name="Gráfico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2519814</xdr:colOff>
      <xdr:row>14</xdr:row>
      <xdr:rowOff>210263</xdr:rowOff>
    </xdr:from>
    <xdr:to>
      <xdr:col>2</xdr:col>
      <xdr:colOff>409952</xdr:colOff>
      <xdr:row>14</xdr:row>
      <xdr:rowOff>1946793</xdr:rowOff>
    </xdr:to>
    <xdr:graphicFrame macro="">
      <xdr:nvGraphicFramePr>
        <xdr:cNvPr id="53" name="Gráfico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499740</xdr:colOff>
      <xdr:row>14</xdr:row>
      <xdr:rowOff>210263</xdr:rowOff>
    </xdr:from>
    <xdr:to>
      <xdr:col>2</xdr:col>
      <xdr:colOff>2780449</xdr:colOff>
      <xdr:row>14</xdr:row>
      <xdr:rowOff>1946793</xdr:rowOff>
    </xdr:to>
    <xdr:graphicFrame macro="">
      <xdr:nvGraphicFramePr>
        <xdr:cNvPr id="54" name="Gráfico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137043</xdr:colOff>
      <xdr:row>16</xdr:row>
      <xdr:rowOff>184344</xdr:rowOff>
    </xdr:from>
    <xdr:to>
      <xdr:col>1</xdr:col>
      <xdr:colOff>2411401</xdr:colOff>
      <xdr:row>16</xdr:row>
      <xdr:rowOff>1984344</xdr:rowOff>
    </xdr:to>
    <xdr:graphicFrame macro="">
      <xdr:nvGraphicFramePr>
        <xdr:cNvPr id="60" name="Gráfico 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2492727</xdr:colOff>
      <xdr:row>16</xdr:row>
      <xdr:rowOff>184344</xdr:rowOff>
    </xdr:from>
    <xdr:to>
      <xdr:col>2</xdr:col>
      <xdr:colOff>376514</xdr:colOff>
      <xdr:row>16</xdr:row>
      <xdr:rowOff>1984344</xdr:rowOff>
    </xdr:to>
    <xdr:graphicFrame macro="">
      <xdr:nvGraphicFramePr>
        <xdr:cNvPr id="61" name="Gráfico 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471945</xdr:colOff>
      <xdr:row>16</xdr:row>
      <xdr:rowOff>184344</xdr:rowOff>
    </xdr:from>
    <xdr:to>
      <xdr:col>2</xdr:col>
      <xdr:colOff>2746303</xdr:colOff>
      <xdr:row>16</xdr:row>
      <xdr:rowOff>1984344</xdr:rowOff>
    </xdr:to>
    <xdr:graphicFrame macro="">
      <xdr:nvGraphicFramePr>
        <xdr:cNvPr id="62" name="Gráfico 6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266700</xdr:colOff>
      <xdr:row>2</xdr:row>
      <xdr:rowOff>241300</xdr:rowOff>
    </xdr:from>
    <xdr:to>
      <xdr:col>2</xdr:col>
      <xdr:colOff>4254500</xdr:colOff>
      <xdr:row>2</xdr:row>
      <xdr:rowOff>3505200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203200</xdr:colOff>
      <xdr:row>7</xdr:row>
      <xdr:rowOff>178550</xdr:rowOff>
    </xdr:from>
    <xdr:to>
      <xdr:col>2</xdr:col>
      <xdr:colOff>4165600</xdr:colOff>
      <xdr:row>7</xdr:row>
      <xdr:rowOff>3429750</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225425</xdr:colOff>
      <xdr:row>1</xdr:row>
      <xdr:rowOff>209550</xdr:rowOff>
    </xdr:from>
    <xdr:to>
      <xdr:col>1</xdr:col>
      <xdr:colOff>4187825</xdr:colOff>
      <xdr:row>1</xdr:row>
      <xdr:rowOff>3460750</xdr:rowOff>
    </xdr:to>
    <xdr:graphicFrame macro="">
      <xdr:nvGraphicFramePr>
        <xdr:cNvPr id="23" name="Gráfico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203200</xdr:colOff>
      <xdr:row>2</xdr:row>
      <xdr:rowOff>165100</xdr:rowOff>
    </xdr:from>
    <xdr:to>
      <xdr:col>1</xdr:col>
      <xdr:colOff>4163200</xdr:colOff>
      <xdr:row>2</xdr:row>
      <xdr:rowOff>3405100</xdr:rowOff>
    </xdr:to>
    <xdr:graphicFrame macro="">
      <xdr:nvGraphicFramePr>
        <xdr:cNvPr id="29"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266700</xdr:colOff>
      <xdr:row>6</xdr:row>
      <xdr:rowOff>146050</xdr:rowOff>
    </xdr:from>
    <xdr:to>
      <xdr:col>2</xdr:col>
      <xdr:colOff>4226700</xdr:colOff>
      <xdr:row>6</xdr:row>
      <xdr:rowOff>3382450</xdr:rowOff>
    </xdr:to>
    <xdr:graphicFrame macro="">
      <xdr:nvGraphicFramePr>
        <xdr:cNvPr id="34" name="Gráfico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241300</xdr:colOff>
      <xdr:row>6</xdr:row>
      <xdr:rowOff>146050</xdr:rowOff>
    </xdr:from>
    <xdr:to>
      <xdr:col>1</xdr:col>
      <xdr:colOff>4201300</xdr:colOff>
      <xdr:row>6</xdr:row>
      <xdr:rowOff>3382450</xdr:rowOff>
    </xdr:to>
    <xdr:graphicFrame macro="">
      <xdr:nvGraphicFramePr>
        <xdr:cNvPr id="35" name="Gráfico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266700</xdr:colOff>
      <xdr:row>7</xdr:row>
      <xdr:rowOff>184150</xdr:rowOff>
    </xdr:from>
    <xdr:to>
      <xdr:col>1</xdr:col>
      <xdr:colOff>4226700</xdr:colOff>
      <xdr:row>7</xdr:row>
      <xdr:rowOff>3424150</xdr:rowOff>
    </xdr:to>
    <xdr:graphicFrame macro="">
      <xdr:nvGraphicFramePr>
        <xdr:cNvPr id="41" name="Gráfico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225425</xdr:colOff>
      <xdr:row>13</xdr:row>
      <xdr:rowOff>158750</xdr:rowOff>
    </xdr:from>
    <xdr:to>
      <xdr:col>2</xdr:col>
      <xdr:colOff>2818125</xdr:colOff>
      <xdr:row>13</xdr:row>
      <xdr:rowOff>1958750</xdr:rowOff>
    </xdr:to>
    <xdr:grpSp>
      <xdr:nvGrpSpPr>
        <xdr:cNvPr id="46" name="Agrupar 45"/>
        <xdr:cNvGrpSpPr/>
      </xdr:nvGrpSpPr>
      <xdr:grpSpPr>
        <a:xfrm>
          <a:off x="638175" y="20701000"/>
          <a:ext cx="6990075" cy="1800000"/>
          <a:chOff x="8261350" y="36741100"/>
          <a:chExt cx="6986900" cy="1800000"/>
        </a:xfrm>
      </xdr:grpSpPr>
      <xdr:graphicFrame macro="">
        <xdr:nvGraphicFramePr>
          <xdr:cNvPr id="47" name="Gráfico 46"/>
          <xdr:cNvGraphicFramePr/>
        </xdr:nvGraphicFramePr>
        <xdr:xfrm>
          <a:off x="8261350" y="36741100"/>
          <a:ext cx="2275200" cy="180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48" name="Gráfico 47"/>
          <xdr:cNvGraphicFramePr/>
        </xdr:nvGraphicFramePr>
        <xdr:xfrm>
          <a:off x="10623550" y="36741100"/>
          <a:ext cx="2275200" cy="180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49" name="Gráfico 48"/>
          <xdr:cNvGraphicFramePr/>
        </xdr:nvGraphicFramePr>
        <xdr:xfrm>
          <a:off x="12973050" y="36741100"/>
          <a:ext cx="2275200" cy="1800000"/>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xdr:col>
      <xdr:colOff>234950</xdr:colOff>
      <xdr:row>12</xdr:row>
      <xdr:rowOff>177800</xdr:rowOff>
    </xdr:from>
    <xdr:to>
      <xdr:col>2</xdr:col>
      <xdr:colOff>2827649</xdr:colOff>
      <xdr:row>12</xdr:row>
      <xdr:rowOff>1977800</xdr:rowOff>
    </xdr:to>
    <xdr:grpSp>
      <xdr:nvGrpSpPr>
        <xdr:cNvPr id="50" name="Agrupar 49"/>
        <xdr:cNvGrpSpPr/>
      </xdr:nvGrpSpPr>
      <xdr:grpSpPr>
        <a:xfrm>
          <a:off x="647700" y="18561050"/>
          <a:ext cx="6990074" cy="1800000"/>
          <a:chOff x="13910236" y="86899749"/>
          <a:chExt cx="6986899" cy="1800000"/>
        </a:xfrm>
      </xdr:grpSpPr>
      <xdr:graphicFrame macro="">
        <xdr:nvGraphicFramePr>
          <xdr:cNvPr id="51" name="Gráfico 50"/>
          <xdr:cNvGraphicFramePr/>
        </xdr:nvGraphicFramePr>
        <xdr:xfrm>
          <a:off x="13910236" y="86899749"/>
          <a:ext cx="2275200" cy="18000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2" name="Gráfico 51"/>
          <xdr:cNvGraphicFramePr/>
        </xdr:nvGraphicFramePr>
        <xdr:xfrm>
          <a:off x="16256001" y="86899749"/>
          <a:ext cx="2275200" cy="180000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53" name="Gráfico 52"/>
          <xdr:cNvGraphicFramePr/>
        </xdr:nvGraphicFramePr>
        <xdr:xfrm>
          <a:off x="18621935" y="86899749"/>
          <a:ext cx="2275200" cy="1800000"/>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xdr:col>
      <xdr:colOff>225425</xdr:colOff>
      <xdr:row>14</xdr:row>
      <xdr:rowOff>139700</xdr:rowOff>
    </xdr:from>
    <xdr:to>
      <xdr:col>2</xdr:col>
      <xdr:colOff>2792725</xdr:colOff>
      <xdr:row>14</xdr:row>
      <xdr:rowOff>1939700</xdr:rowOff>
    </xdr:to>
    <xdr:grpSp>
      <xdr:nvGrpSpPr>
        <xdr:cNvPr id="54" name="Agrupar 53"/>
        <xdr:cNvGrpSpPr/>
      </xdr:nvGrpSpPr>
      <xdr:grpSpPr>
        <a:xfrm>
          <a:off x="638175" y="22856825"/>
          <a:ext cx="6964675" cy="1800000"/>
          <a:chOff x="4730750" y="135013700"/>
          <a:chExt cx="6961500" cy="1800000"/>
        </a:xfrm>
      </xdr:grpSpPr>
      <xdr:graphicFrame macro="">
        <xdr:nvGraphicFramePr>
          <xdr:cNvPr id="55" name="Gráfico 54"/>
          <xdr:cNvGraphicFramePr/>
        </xdr:nvGraphicFramePr>
        <xdr:xfrm>
          <a:off x="4730750" y="135013700"/>
          <a:ext cx="2275200" cy="18000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56" name="Gráfico 55"/>
          <xdr:cNvGraphicFramePr/>
        </xdr:nvGraphicFramePr>
        <xdr:xfrm>
          <a:off x="7067550" y="135013700"/>
          <a:ext cx="2275200" cy="180000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57" name="Gráfico 56"/>
          <xdr:cNvGraphicFramePr/>
        </xdr:nvGraphicFramePr>
        <xdr:xfrm>
          <a:off x="9417050" y="135013700"/>
          <a:ext cx="2275200" cy="1800000"/>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xdr:col>
      <xdr:colOff>228600</xdr:colOff>
      <xdr:row>15</xdr:row>
      <xdr:rowOff>187325</xdr:rowOff>
    </xdr:from>
    <xdr:to>
      <xdr:col>2</xdr:col>
      <xdr:colOff>2808601</xdr:colOff>
      <xdr:row>15</xdr:row>
      <xdr:rowOff>1987325</xdr:rowOff>
    </xdr:to>
    <xdr:grpSp>
      <xdr:nvGrpSpPr>
        <xdr:cNvPr id="58" name="Agrupar 57"/>
        <xdr:cNvGrpSpPr/>
      </xdr:nvGrpSpPr>
      <xdr:grpSpPr>
        <a:xfrm>
          <a:off x="641350" y="25063450"/>
          <a:ext cx="6977376" cy="1800000"/>
          <a:chOff x="2843389" y="99903843"/>
          <a:chExt cx="6974201" cy="1800000"/>
        </a:xfrm>
      </xdr:grpSpPr>
      <xdr:graphicFrame macro="">
        <xdr:nvGraphicFramePr>
          <xdr:cNvPr id="59" name="Gráfico 58"/>
          <xdr:cNvGraphicFramePr/>
        </xdr:nvGraphicFramePr>
        <xdr:xfrm>
          <a:off x="2843389" y="99903843"/>
          <a:ext cx="2275200" cy="18000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0" name="Gráfico 59"/>
          <xdr:cNvGraphicFramePr/>
        </xdr:nvGraphicFramePr>
        <xdr:xfrm>
          <a:off x="5214056" y="99903843"/>
          <a:ext cx="2275200" cy="18000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1" name="Gráfico 60"/>
          <xdr:cNvGraphicFramePr/>
        </xdr:nvGraphicFramePr>
        <xdr:xfrm>
          <a:off x="7542390" y="99903843"/>
          <a:ext cx="2275200" cy="180000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88900</xdr:colOff>
      <xdr:row>3</xdr:row>
      <xdr:rowOff>0</xdr:rowOff>
    </xdr:from>
    <xdr:to>
      <xdr:col>4</xdr:col>
      <xdr:colOff>1900</xdr:colOff>
      <xdr:row>3</xdr:row>
      <xdr:rowOff>0</xdr:rowOff>
    </xdr:to>
    <xdr:grpSp>
      <xdr:nvGrpSpPr>
        <xdr:cNvPr id="12" name="Agrupar 11"/>
        <xdr:cNvGrpSpPr/>
      </xdr:nvGrpSpPr>
      <xdr:grpSpPr>
        <a:xfrm>
          <a:off x="9289344" y="8029222"/>
          <a:ext cx="562112" cy="0"/>
          <a:chOff x="8261350" y="36741100"/>
          <a:chExt cx="6986900" cy="1800000"/>
        </a:xfrm>
      </xdr:grpSpPr>
      <xdr:graphicFrame macro="">
        <xdr:nvGraphicFramePr>
          <xdr:cNvPr id="13" name="Gráfico 12"/>
          <xdr:cNvGraphicFramePr/>
        </xdr:nvGraphicFramePr>
        <xdr:xfrm>
          <a:off x="8261350" y="36741100"/>
          <a:ext cx="2275200" cy="180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4" name="Gráfico 13"/>
          <xdr:cNvGraphicFramePr/>
        </xdr:nvGraphicFramePr>
        <xdr:xfrm>
          <a:off x="10623550" y="36741100"/>
          <a:ext cx="2275200" cy="180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5" name="Gráfico 14"/>
          <xdr:cNvGraphicFramePr/>
        </xdr:nvGraphicFramePr>
        <xdr:xfrm>
          <a:off x="12973050" y="36741100"/>
          <a:ext cx="2275200" cy="18000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xdr:col>
      <xdr:colOff>268111</xdr:colOff>
      <xdr:row>1</xdr:row>
      <xdr:rowOff>197555</xdr:rowOff>
    </xdr:from>
    <xdr:to>
      <xdr:col>2</xdr:col>
      <xdr:colOff>4228111</xdr:colOff>
      <xdr:row>1</xdr:row>
      <xdr:rowOff>3437555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127000</xdr:colOff>
      <xdr:row>1</xdr:row>
      <xdr:rowOff>183445</xdr:rowOff>
    </xdr:from>
    <xdr:to>
      <xdr:col>1</xdr:col>
      <xdr:colOff>4087000</xdr:colOff>
      <xdr:row>1</xdr:row>
      <xdr:rowOff>3423445</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239889</xdr:colOff>
      <xdr:row>2</xdr:row>
      <xdr:rowOff>310444</xdr:rowOff>
    </xdr:from>
    <xdr:to>
      <xdr:col>2</xdr:col>
      <xdr:colOff>4199889</xdr:colOff>
      <xdr:row>2</xdr:row>
      <xdr:rowOff>3550444</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169334</xdr:colOff>
      <xdr:row>2</xdr:row>
      <xdr:rowOff>381000</xdr:rowOff>
    </xdr:from>
    <xdr:to>
      <xdr:col>1</xdr:col>
      <xdr:colOff>4129334</xdr:colOff>
      <xdr:row>2</xdr:row>
      <xdr:rowOff>3621000</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225778</xdr:colOff>
      <xdr:row>6</xdr:row>
      <xdr:rowOff>254001</xdr:rowOff>
    </xdr:from>
    <xdr:to>
      <xdr:col>2</xdr:col>
      <xdr:colOff>4185778</xdr:colOff>
      <xdr:row>6</xdr:row>
      <xdr:rowOff>3494001</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268112</xdr:colOff>
      <xdr:row>6</xdr:row>
      <xdr:rowOff>268111</xdr:rowOff>
    </xdr:from>
    <xdr:to>
      <xdr:col>1</xdr:col>
      <xdr:colOff>4228112</xdr:colOff>
      <xdr:row>6</xdr:row>
      <xdr:rowOff>3508111</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268110</xdr:colOff>
      <xdr:row>7</xdr:row>
      <xdr:rowOff>239888</xdr:rowOff>
    </xdr:from>
    <xdr:to>
      <xdr:col>2</xdr:col>
      <xdr:colOff>4228110</xdr:colOff>
      <xdr:row>7</xdr:row>
      <xdr:rowOff>3479888</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225778</xdr:colOff>
      <xdr:row>7</xdr:row>
      <xdr:rowOff>225778</xdr:rowOff>
    </xdr:from>
    <xdr:to>
      <xdr:col>1</xdr:col>
      <xdr:colOff>4185778</xdr:colOff>
      <xdr:row>7</xdr:row>
      <xdr:rowOff>3465778</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155222</xdr:colOff>
      <xdr:row>12</xdr:row>
      <xdr:rowOff>163285</xdr:rowOff>
    </xdr:from>
    <xdr:to>
      <xdr:col>4</xdr:col>
      <xdr:colOff>2449286</xdr:colOff>
      <xdr:row>12</xdr:row>
      <xdr:rowOff>1963285</xdr:rowOff>
    </xdr:to>
    <xdr:graphicFrame macro="">
      <xdr:nvGraphicFramePr>
        <xdr:cNvPr id="22" name="Gráfico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90714</xdr:colOff>
      <xdr:row>12</xdr:row>
      <xdr:rowOff>163285</xdr:rowOff>
    </xdr:from>
    <xdr:to>
      <xdr:col>5</xdr:col>
      <xdr:colOff>2431143</xdr:colOff>
      <xdr:row>12</xdr:row>
      <xdr:rowOff>1963285</xdr:rowOff>
    </xdr:to>
    <xdr:graphicFrame macro="">
      <xdr:nvGraphicFramePr>
        <xdr:cNvPr id="25"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177396</xdr:colOff>
      <xdr:row>13</xdr:row>
      <xdr:rowOff>161270</xdr:rowOff>
    </xdr:from>
    <xdr:to>
      <xdr:col>4</xdr:col>
      <xdr:colOff>2452596</xdr:colOff>
      <xdr:row>13</xdr:row>
      <xdr:rowOff>1961270</xdr:rowOff>
    </xdr:to>
    <xdr:graphicFrame macro="">
      <xdr:nvGraphicFramePr>
        <xdr:cNvPr id="26"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153207</xdr:colOff>
      <xdr:row>13</xdr:row>
      <xdr:rowOff>179413</xdr:rowOff>
    </xdr:from>
    <xdr:to>
      <xdr:col>5</xdr:col>
      <xdr:colOff>2428407</xdr:colOff>
      <xdr:row>13</xdr:row>
      <xdr:rowOff>1979413</xdr:rowOff>
    </xdr:to>
    <xdr:graphicFrame macro="">
      <xdr:nvGraphicFramePr>
        <xdr:cNvPr id="27" name="Gráfico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181429</xdr:colOff>
      <xdr:row>14</xdr:row>
      <xdr:rowOff>179413</xdr:rowOff>
    </xdr:from>
    <xdr:to>
      <xdr:col>4</xdr:col>
      <xdr:colOff>2456629</xdr:colOff>
      <xdr:row>14</xdr:row>
      <xdr:rowOff>1979413</xdr:rowOff>
    </xdr:to>
    <xdr:graphicFrame macro="">
      <xdr:nvGraphicFramePr>
        <xdr:cNvPr id="28" name="Gráfico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161269</xdr:colOff>
      <xdr:row>14</xdr:row>
      <xdr:rowOff>201586</xdr:rowOff>
    </xdr:from>
    <xdr:to>
      <xdr:col>5</xdr:col>
      <xdr:colOff>2436469</xdr:colOff>
      <xdr:row>14</xdr:row>
      <xdr:rowOff>2001586</xdr:rowOff>
    </xdr:to>
    <xdr:graphicFrame macro="">
      <xdr:nvGraphicFramePr>
        <xdr:cNvPr id="29"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189492</xdr:colOff>
      <xdr:row>15</xdr:row>
      <xdr:rowOff>201588</xdr:rowOff>
    </xdr:from>
    <xdr:to>
      <xdr:col>4</xdr:col>
      <xdr:colOff>2464692</xdr:colOff>
      <xdr:row>15</xdr:row>
      <xdr:rowOff>2001588</xdr:rowOff>
    </xdr:to>
    <xdr:graphicFrame macro="">
      <xdr:nvGraphicFramePr>
        <xdr:cNvPr id="30" name="Gráfico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145144</xdr:colOff>
      <xdr:row>15</xdr:row>
      <xdr:rowOff>199571</xdr:rowOff>
    </xdr:from>
    <xdr:to>
      <xdr:col>5</xdr:col>
      <xdr:colOff>2420344</xdr:colOff>
      <xdr:row>15</xdr:row>
      <xdr:rowOff>1999571</xdr:rowOff>
    </xdr:to>
    <xdr:graphicFrame macro="">
      <xdr:nvGraphicFramePr>
        <xdr:cNvPr id="31" name="Gráfico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I255"/>
  <sheetViews>
    <sheetView zoomScale="70" zoomScaleNormal="70" zoomScalePageLayoutView="70" workbookViewId="0">
      <selection activeCell="F2" sqref="F2:F3"/>
    </sheetView>
  </sheetViews>
  <sheetFormatPr baseColWidth="10" defaultRowHeight="25" customHeight="1" x14ac:dyDescent="0.15"/>
  <cols>
    <col min="1" max="1" width="13.83203125" style="16" customWidth="1"/>
    <col min="2" max="2" width="13" style="30" customWidth="1"/>
    <col min="3" max="3" width="12.5" style="13" customWidth="1"/>
    <col min="4" max="5" width="12.5" style="13" bestFit="1" customWidth="1"/>
    <col min="6" max="6" width="10.83203125" style="13"/>
    <col min="7" max="7" width="10.83203125" style="13" customWidth="1"/>
    <col min="8" max="8" width="10.83203125" style="13"/>
    <col min="9" max="9" width="11.5" style="13" bestFit="1" customWidth="1"/>
    <col min="10" max="13" width="11" style="13" bestFit="1" customWidth="1"/>
    <col min="14" max="20" width="10.83203125" style="13"/>
    <col min="21" max="21" width="10.83203125" style="14"/>
    <col min="22" max="29" width="10.83203125" style="13"/>
    <col min="30" max="31" width="10.83203125" style="14"/>
    <col min="32" max="32" width="138.6640625" style="16" customWidth="1"/>
    <col min="33" max="16384" width="10.83203125" style="16"/>
  </cols>
  <sheetData>
    <row r="1" spans="1:35" s="13" customFormat="1" ht="33" customHeight="1" x14ac:dyDescent="0.2">
      <c r="A1" s="274" t="s">
        <v>4</v>
      </c>
      <c r="B1" s="274"/>
      <c r="C1" s="274" t="s">
        <v>450</v>
      </c>
      <c r="D1" s="274"/>
      <c r="E1" s="274"/>
      <c r="F1" s="274" t="s">
        <v>1529</v>
      </c>
      <c r="G1" s="274"/>
      <c r="H1" s="274"/>
      <c r="I1" s="274"/>
      <c r="J1" s="274"/>
      <c r="K1" s="274"/>
      <c r="L1" s="274"/>
      <c r="M1" s="274"/>
      <c r="N1" s="274"/>
      <c r="O1" s="274"/>
      <c r="P1" s="274"/>
      <c r="Q1" s="274"/>
      <c r="R1" s="274"/>
      <c r="S1" s="274"/>
      <c r="T1" s="274"/>
      <c r="U1" s="275" t="s">
        <v>23</v>
      </c>
      <c r="V1" s="275" t="s">
        <v>24</v>
      </c>
      <c r="W1" s="275"/>
      <c r="X1" s="275"/>
      <c r="Y1" s="275"/>
      <c r="Z1" s="274" t="s">
        <v>15</v>
      </c>
      <c r="AA1" s="274"/>
      <c r="AB1" s="274" t="s">
        <v>16</v>
      </c>
      <c r="AC1" s="274"/>
      <c r="AD1" s="275" t="s">
        <v>354</v>
      </c>
      <c r="AE1" s="275"/>
      <c r="AF1" s="274" t="s">
        <v>162</v>
      </c>
      <c r="AH1" s="201"/>
      <c r="AI1" s="201"/>
    </row>
    <row r="2" spans="1:35" s="13" customFormat="1" ht="33" customHeight="1" x14ac:dyDescent="0.2">
      <c r="A2" s="274"/>
      <c r="B2" s="274"/>
      <c r="C2" s="274"/>
      <c r="D2" s="274"/>
      <c r="E2" s="274"/>
      <c r="F2" s="275" t="s">
        <v>8</v>
      </c>
      <c r="G2" s="274" t="s">
        <v>9</v>
      </c>
      <c r="H2" s="274"/>
      <c r="I2" s="274"/>
      <c r="J2" s="275" t="s">
        <v>10</v>
      </c>
      <c r="K2" s="275" t="s">
        <v>11</v>
      </c>
      <c r="L2" s="275" t="s">
        <v>246</v>
      </c>
      <c r="M2" s="275" t="s">
        <v>25</v>
      </c>
      <c r="N2" s="275" t="s">
        <v>26</v>
      </c>
      <c r="O2" s="275" t="s">
        <v>27</v>
      </c>
      <c r="P2" s="275"/>
      <c r="Q2" s="275" t="s">
        <v>12</v>
      </c>
      <c r="R2" s="275"/>
      <c r="S2" s="275"/>
      <c r="T2" s="275"/>
      <c r="U2" s="275"/>
      <c r="V2" s="275"/>
      <c r="W2" s="275"/>
      <c r="X2" s="275"/>
      <c r="Y2" s="275"/>
      <c r="Z2" s="274"/>
      <c r="AA2" s="274"/>
      <c r="AB2" s="274"/>
      <c r="AC2" s="274"/>
      <c r="AD2" s="275"/>
      <c r="AE2" s="275"/>
      <c r="AF2" s="274"/>
      <c r="AG2" s="165"/>
      <c r="AI2" s="14"/>
    </row>
    <row r="3" spans="1:35" s="13" customFormat="1" ht="43" customHeight="1" x14ac:dyDescent="0.2">
      <c r="A3" s="225" t="s">
        <v>6</v>
      </c>
      <c r="B3" s="225" t="s">
        <v>7</v>
      </c>
      <c r="C3" s="225" t="s">
        <v>219</v>
      </c>
      <c r="D3" s="225" t="s">
        <v>220</v>
      </c>
      <c r="E3" s="225" t="s">
        <v>343</v>
      </c>
      <c r="F3" s="275"/>
      <c r="G3" s="225" t="s">
        <v>22</v>
      </c>
      <c r="H3" s="225" t="s">
        <v>13</v>
      </c>
      <c r="I3" s="225" t="s">
        <v>81</v>
      </c>
      <c r="J3" s="275"/>
      <c r="K3" s="275"/>
      <c r="L3" s="275"/>
      <c r="M3" s="275"/>
      <c r="N3" s="275"/>
      <c r="O3" s="225" t="s">
        <v>144</v>
      </c>
      <c r="P3" s="225" t="s">
        <v>143</v>
      </c>
      <c r="Q3" s="225" t="s">
        <v>20</v>
      </c>
      <c r="R3" s="225" t="s">
        <v>21</v>
      </c>
      <c r="S3" s="225" t="s">
        <v>76</v>
      </c>
      <c r="T3" s="225" t="s">
        <v>14</v>
      </c>
      <c r="U3" s="275"/>
      <c r="V3" s="225" t="s">
        <v>17</v>
      </c>
      <c r="W3" s="225" t="s">
        <v>78</v>
      </c>
      <c r="X3" s="225" t="s">
        <v>18</v>
      </c>
      <c r="Y3" s="225" t="s">
        <v>19</v>
      </c>
      <c r="Z3" s="226" t="s">
        <v>2</v>
      </c>
      <c r="AA3" s="227" t="s">
        <v>3</v>
      </c>
      <c r="AB3" s="227" t="s">
        <v>1</v>
      </c>
      <c r="AC3" s="225" t="s">
        <v>171</v>
      </c>
      <c r="AD3" s="227" t="s">
        <v>191</v>
      </c>
      <c r="AE3" s="225" t="s">
        <v>192</v>
      </c>
      <c r="AF3" s="274"/>
      <c r="AG3" s="165"/>
      <c r="AH3" s="14"/>
    </row>
    <row r="4" spans="1:35" ht="30" customHeight="1" x14ac:dyDescent="0.15">
      <c r="A4" s="169">
        <v>1</v>
      </c>
      <c r="B4" s="89" t="s">
        <v>28</v>
      </c>
      <c r="C4" s="169">
        <v>1</v>
      </c>
      <c r="D4" s="38"/>
      <c r="E4" s="89"/>
      <c r="F4" s="169"/>
      <c r="G4" s="38">
        <v>1</v>
      </c>
      <c r="H4" s="38"/>
      <c r="I4" s="38"/>
      <c r="J4" s="38">
        <v>1</v>
      </c>
      <c r="K4" s="38">
        <v>1</v>
      </c>
      <c r="L4" s="38"/>
      <c r="M4" s="38"/>
      <c r="N4" s="38"/>
      <c r="O4" s="38"/>
      <c r="P4" s="38"/>
      <c r="Q4" s="38"/>
      <c r="R4" s="38"/>
      <c r="S4" s="38"/>
      <c r="T4" s="89">
        <v>1</v>
      </c>
      <c r="U4" s="14" t="s">
        <v>167</v>
      </c>
      <c r="V4" s="169"/>
      <c r="W4" s="38"/>
      <c r="X4" s="38"/>
      <c r="Y4" s="89"/>
      <c r="Z4" s="169"/>
      <c r="AA4" s="89">
        <v>1</v>
      </c>
      <c r="AB4" s="169"/>
      <c r="AC4" s="89">
        <v>1</v>
      </c>
      <c r="AD4" s="202"/>
      <c r="AE4" s="172"/>
      <c r="AF4" s="224" t="s">
        <v>1108</v>
      </c>
    </row>
    <row r="5" spans="1:35" ht="30" customHeight="1" x14ac:dyDescent="0.15">
      <c r="A5" s="169">
        <v>2</v>
      </c>
      <c r="B5" s="89" t="s">
        <v>28</v>
      </c>
      <c r="C5" s="169">
        <v>1</v>
      </c>
      <c r="D5" s="38"/>
      <c r="E5" s="89"/>
      <c r="F5" s="169"/>
      <c r="G5" s="38">
        <v>1</v>
      </c>
      <c r="H5" s="38">
        <v>1</v>
      </c>
      <c r="I5" s="38">
        <v>1</v>
      </c>
      <c r="J5" s="38">
        <v>1</v>
      </c>
      <c r="K5" s="38">
        <v>1</v>
      </c>
      <c r="L5" s="38"/>
      <c r="M5" s="38"/>
      <c r="N5" s="38"/>
      <c r="O5" s="38"/>
      <c r="P5" s="38"/>
      <c r="Q5" s="38"/>
      <c r="R5" s="38"/>
      <c r="S5" s="38"/>
      <c r="T5" s="89">
        <v>1</v>
      </c>
      <c r="U5" s="14" t="s">
        <v>168</v>
      </c>
      <c r="V5" s="169"/>
      <c r="W5" s="38"/>
      <c r="X5" s="38"/>
      <c r="Y5" s="89"/>
      <c r="Z5" s="169"/>
      <c r="AA5" s="89"/>
      <c r="AB5" s="169"/>
      <c r="AC5" s="89">
        <v>1</v>
      </c>
      <c r="AD5" s="202"/>
      <c r="AE5" s="172"/>
      <c r="AF5" s="203" t="s">
        <v>1109</v>
      </c>
    </row>
    <row r="6" spans="1:35" ht="30" customHeight="1" x14ac:dyDescent="0.15">
      <c r="A6" s="169">
        <v>3</v>
      </c>
      <c r="B6" s="89" t="s">
        <v>28</v>
      </c>
      <c r="C6" s="169"/>
      <c r="D6" s="38"/>
      <c r="E6" s="89">
        <v>1</v>
      </c>
      <c r="F6" s="169"/>
      <c r="G6" s="38">
        <v>1</v>
      </c>
      <c r="H6" s="38">
        <v>1</v>
      </c>
      <c r="I6" s="38">
        <v>1</v>
      </c>
      <c r="J6" s="38">
        <v>1</v>
      </c>
      <c r="K6" s="38"/>
      <c r="L6" s="38"/>
      <c r="M6" s="38"/>
      <c r="N6" s="38"/>
      <c r="O6" s="38"/>
      <c r="P6" s="38"/>
      <c r="Q6" s="38"/>
      <c r="R6" s="38">
        <v>1</v>
      </c>
      <c r="S6" s="38"/>
      <c r="T6" s="89">
        <v>1</v>
      </c>
      <c r="U6" s="14" t="s">
        <v>169</v>
      </c>
      <c r="V6" s="169"/>
      <c r="W6" s="38"/>
      <c r="X6" s="38">
        <v>1</v>
      </c>
      <c r="Y6" s="89"/>
      <c r="Z6" s="169"/>
      <c r="AA6" s="89">
        <v>1</v>
      </c>
      <c r="AB6" s="169"/>
      <c r="AC6" s="89">
        <v>1</v>
      </c>
      <c r="AD6" s="202"/>
      <c r="AE6" s="172"/>
      <c r="AF6" s="203" t="s">
        <v>1110</v>
      </c>
    </row>
    <row r="7" spans="1:35" ht="30" customHeight="1" x14ac:dyDescent="0.15">
      <c r="A7" s="169">
        <v>4</v>
      </c>
      <c r="B7" s="89" t="s">
        <v>28</v>
      </c>
      <c r="C7" s="169">
        <v>1</v>
      </c>
      <c r="D7" s="38"/>
      <c r="E7" s="89"/>
      <c r="F7" s="169"/>
      <c r="G7" s="38">
        <v>1</v>
      </c>
      <c r="H7" s="38"/>
      <c r="I7" s="38"/>
      <c r="J7" s="38">
        <v>1</v>
      </c>
      <c r="K7" s="38"/>
      <c r="L7" s="38"/>
      <c r="M7" s="38"/>
      <c r="N7" s="38"/>
      <c r="O7" s="38"/>
      <c r="P7" s="38"/>
      <c r="Q7" s="38"/>
      <c r="R7" s="38">
        <v>1</v>
      </c>
      <c r="S7" s="38"/>
      <c r="T7" s="89">
        <v>1</v>
      </c>
      <c r="U7" s="14" t="s">
        <v>170</v>
      </c>
      <c r="V7" s="169"/>
      <c r="W7" s="38"/>
      <c r="X7" s="38">
        <v>1</v>
      </c>
      <c r="Y7" s="89"/>
      <c r="Z7" s="169">
        <v>1</v>
      </c>
      <c r="AA7" s="89"/>
      <c r="AB7" s="169"/>
      <c r="AC7" s="89">
        <v>1</v>
      </c>
      <c r="AD7" s="202"/>
      <c r="AE7" s="172"/>
      <c r="AF7" s="203" t="s">
        <v>1111</v>
      </c>
    </row>
    <row r="8" spans="1:35" ht="30" customHeight="1" x14ac:dyDescent="0.15">
      <c r="A8" s="169">
        <v>5</v>
      </c>
      <c r="B8" s="89" t="s">
        <v>28</v>
      </c>
      <c r="C8" s="169"/>
      <c r="D8" s="38"/>
      <c r="E8" s="89">
        <v>1</v>
      </c>
      <c r="F8" s="169"/>
      <c r="G8" s="38">
        <v>1</v>
      </c>
      <c r="H8" s="38"/>
      <c r="I8" s="38"/>
      <c r="J8" s="38">
        <v>1</v>
      </c>
      <c r="K8" s="38">
        <v>1</v>
      </c>
      <c r="L8" s="38"/>
      <c r="M8" s="38"/>
      <c r="N8" s="38"/>
      <c r="O8" s="38"/>
      <c r="P8" s="38"/>
      <c r="Q8" s="38"/>
      <c r="R8" s="38"/>
      <c r="S8" s="38"/>
      <c r="T8" s="89"/>
      <c r="V8" s="169"/>
      <c r="W8" s="38"/>
      <c r="X8" s="38">
        <v>1</v>
      </c>
      <c r="Y8" s="89">
        <v>1</v>
      </c>
      <c r="Z8" s="169"/>
      <c r="AA8" s="89">
        <v>1</v>
      </c>
      <c r="AB8" s="169"/>
      <c r="AC8" s="89"/>
      <c r="AD8" s="202"/>
      <c r="AE8" s="172"/>
      <c r="AF8" s="203" t="s">
        <v>1112</v>
      </c>
    </row>
    <row r="9" spans="1:35" ht="30" customHeight="1" x14ac:dyDescent="0.15">
      <c r="A9" s="169">
        <v>6</v>
      </c>
      <c r="B9" s="89" t="s">
        <v>28</v>
      </c>
      <c r="C9" s="169"/>
      <c r="D9" s="38"/>
      <c r="E9" s="89">
        <v>1</v>
      </c>
      <c r="F9" s="169"/>
      <c r="G9" s="38">
        <v>1</v>
      </c>
      <c r="H9" s="38">
        <v>1</v>
      </c>
      <c r="I9" s="38"/>
      <c r="J9" s="38">
        <v>1</v>
      </c>
      <c r="K9" s="38">
        <v>1</v>
      </c>
      <c r="L9" s="38"/>
      <c r="M9" s="38"/>
      <c r="N9" s="38"/>
      <c r="O9" s="38"/>
      <c r="P9" s="38"/>
      <c r="Q9" s="38"/>
      <c r="R9" s="38">
        <v>1</v>
      </c>
      <c r="S9" s="38">
        <v>1</v>
      </c>
      <c r="T9" s="89"/>
      <c r="U9" s="14" t="s">
        <v>172</v>
      </c>
      <c r="V9" s="169"/>
      <c r="W9" s="38"/>
      <c r="X9" s="38"/>
      <c r="Y9" s="89"/>
      <c r="Z9" s="169">
        <v>1</v>
      </c>
      <c r="AA9" s="89"/>
      <c r="AB9" s="169"/>
      <c r="AC9" s="89">
        <v>1</v>
      </c>
      <c r="AD9" s="202"/>
      <c r="AE9" s="172"/>
      <c r="AF9" s="203" t="s">
        <v>1113</v>
      </c>
    </row>
    <row r="10" spans="1:35" ht="30" customHeight="1" x14ac:dyDescent="0.15">
      <c r="A10" s="169">
        <v>7</v>
      </c>
      <c r="B10" s="89" t="s">
        <v>28</v>
      </c>
      <c r="C10" s="169"/>
      <c r="D10" s="38"/>
      <c r="E10" s="89">
        <v>1</v>
      </c>
      <c r="F10" s="169"/>
      <c r="G10" s="38">
        <v>1</v>
      </c>
      <c r="H10" s="38"/>
      <c r="I10" s="38"/>
      <c r="J10" s="38">
        <v>1</v>
      </c>
      <c r="K10" s="38">
        <v>1</v>
      </c>
      <c r="L10" s="38"/>
      <c r="M10" s="38"/>
      <c r="N10" s="38"/>
      <c r="O10" s="38"/>
      <c r="P10" s="38"/>
      <c r="Q10" s="38"/>
      <c r="R10" s="38">
        <v>1</v>
      </c>
      <c r="S10" s="38"/>
      <c r="T10" s="89"/>
      <c r="U10" s="14" t="s">
        <v>173</v>
      </c>
      <c r="V10" s="169"/>
      <c r="W10" s="38"/>
      <c r="X10" s="38"/>
      <c r="Y10" s="89"/>
      <c r="Z10" s="169"/>
      <c r="AA10" s="89">
        <v>1</v>
      </c>
      <c r="AB10" s="169"/>
      <c r="AC10" s="89">
        <v>1</v>
      </c>
      <c r="AD10" s="202"/>
      <c r="AE10" s="172"/>
      <c r="AF10" s="204" t="s">
        <v>164</v>
      </c>
    </row>
    <row r="11" spans="1:35" ht="30" customHeight="1" x14ac:dyDescent="0.15">
      <c r="A11" s="169">
        <v>8</v>
      </c>
      <c r="B11" s="89" t="s">
        <v>28</v>
      </c>
      <c r="C11" s="169">
        <v>1</v>
      </c>
      <c r="D11" s="38"/>
      <c r="E11" s="89"/>
      <c r="F11" s="169"/>
      <c r="G11" s="38">
        <v>1</v>
      </c>
      <c r="H11" s="38"/>
      <c r="I11" s="38"/>
      <c r="J11" s="38">
        <v>1</v>
      </c>
      <c r="K11" s="38">
        <v>1</v>
      </c>
      <c r="L11" s="38"/>
      <c r="M11" s="38"/>
      <c r="N11" s="38"/>
      <c r="O11" s="38"/>
      <c r="P11" s="38"/>
      <c r="Q11" s="38"/>
      <c r="R11" s="38">
        <v>1</v>
      </c>
      <c r="S11" s="38"/>
      <c r="T11" s="89"/>
      <c r="U11" s="14" t="s">
        <v>174</v>
      </c>
      <c r="V11" s="169"/>
      <c r="W11" s="38"/>
      <c r="X11" s="38"/>
      <c r="Y11" s="89"/>
      <c r="Z11" s="169"/>
      <c r="AA11" s="89">
        <v>1</v>
      </c>
      <c r="AB11" s="169"/>
      <c r="AC11" s="89">
        <v>1</v>
      </c>
      <c r="AD11" s="202"/>
      <c r="AE11" s="172"/>
      <c r="AF11" s="204" t="s">
        <v>1114</v>
      </c>
    </row>
    <row r="12" spans="1:35" ht="30" customHeight="1" x14ac:dyDescent="0.15">
      <c r="A12" s="169">
        <v>9</v>
      </c>
      <c r="B12" s="89" t="s">
        <v>28</v>
      </c>
      <c r="C12" s="169"/>
      <c r="D12" s="38"/>
      <c r="E12" s="89">
        <v>1</v>
      </c>
      <c r="F12" s="169"/>
      <c r="G12" s="38">
        <v>1</v>
      </c>
      <c r="H12" s="38"/>
      <c r="I12" s="38"/>
      <c r="J12" s="38">
        <v>1</v>
      </c>
      <c r="K12" s="38">
        <v>1</v>
      </c>
      <c r="L12" s="38"/>
      <c r="M12" s="38"/>
      <c r="N12" s="38"/>
      <c r="O12" s="38"/>
      <c r="P12" s="38"/>
      <c r="Q12" s="38"/>
      <c r="R12" s="38">
        <v>1</v>
      </c>
      <c r="S12" s="38"/>
      <c r="T12" s="89"/>
      <c r="U12" s="14" t="s">
        <v>175</v>
      </c>
      <c r="V12" s="169"/>
      <c r="W12" s="38"/>
      <c r="X12" s="38"/>
      <c r="Y12" s="89"/>
      <c r="Z12" s="169"/>
      <c r="AA12" s="89">
        <v>1</v>
      </c>
      <c r="AB12" s="169">
        <v>1</v>
      </c>
      <c r="AC12" s="89"/>
      <c r="AD12" s="202"/>
      <c r="AE12" s="172"/>
      <c r="AF12" s="203" t="s">
        <v>1115</v>
      </c>
    </row>
    <row r="13" spans="1:35" ht="30" customHeight="1" x14ac:dyDescent="0.15">
      <c r="A13" s="169">
        <v>10</v>
      </c>
      <c r="B13" s="89" t="s">
        <v>28</v>
      </c>
      <c r="C13" s="169"/>
      <c r="D13" s="38"/>
      <c r="E13" s="89">
        <v>1</v>
      </c>
      <c r="F13" s="169"/>
      <c r="G13" s="38"/>
      <c r="H13" s="38"/>
      <c r="I13" s="38"/>
      <c r="J13" s="38"/>
      <c r="K13" s="38"/>
      <c r="L13" s="38"/>
      <c r="M13" s="38"/>
      <c r="N13" s="38"/>
      <c r="O13" s="38"/>
      <c r="P13" s="38"/>
      <c r="Q13" s="38"/>
      <c r="R13" s="38">
        <v>1</v>
      </c>
      <c r="S13" s="38">
        <v>1</v>
      </c>
      <c r="T13" s="89"/>
      <c r="U13" s="14" t="s">
        <v>176</v>
      </c>
      <c r="V13" s="169"/>
      <c r="W13" s="38"/>
      <c r="X13" s="38"/>
      <c r="Y13" s="89"/>
      <c r="Z13" s="169"/>
      <c r="AA13" s="89">
        <v>1</v>
      </c>
      <c r="AB13" s="169"/>
      <c r="AC13" s="89">
        <v>1</v>
      </c>
      <c r="AD13" s="202"/>
      <c r="AE13" s="172"/>
      <c r="AF13" s="203" t="s">
        <v>1116</v>
      </c>
    </row>
    <row r="14" spans="1:35" ht="30" customHeight="1" x14ac:dyDescent="0.15">
      <c r="A14" s="169">
        <v>11</v>
      </c>
      <c r="B14" s="89" t="s">
        <v>28</v>
      </c>
      <c r="C14" s="169"/>
      <c r="D14" s="38">
        <v>1</v>
      </c>
      <c r="E14" s="89"/>
      <c r="F14" s="169"/>
      <c r="G14" s="38">
        <v>1</v>
      </c>
      <c r="H14" s="38"/>
      <c r="I14" s="38"/>
      <c r="J14" s="38"/>
      <c r="K14" s="38"/>
      <c r="L14" s="38"/>
      <c r="M14" s="38"/>
      <c r="N14" s="38"/>
      <c r="O14" s="38"/>
      <c r="P14" s="38"/>
      <c r="Q14" s="38"/>
      <c r="R14" s="38">
        <v>1</v>
      </c>
      <c r="S14" s="38"/>
      <c r="T14" s="89"/>
      <c r="U14" s="14" t="s">
        <v>177</v>
      </c>
      <c r="V14" s="169"/>
      <c r="W14" s="38"/>
      <c r="X14" s="38"/>
      <c r="Y14" s="89">
        <v>1</v>
      </c>
      <c r="Z14" s="169"/>
      <c r="AA14" s="89">
        <v>1</v>
      </c>
      <c r="AB14" s="169">
        <v>1</v>
      </c>
      <c r="AC14" s="89"/>
      <c r="AD14" s="202"/>
      <c r="AE14" s="172"/>
      <c r="AF14" s="203" t="s">
        <v>1117</v>
      </c>
    </row>
    <row r="15" spans="1:35" ht="30" customHeight="1" x14ac:dyDescent="0.15">
      <c r="A15" s="169">
        <v>12</v>
      </c>
      <c r="B15" s="89" t="s">
        <v>28</v>
      </c>
      <c r="C15" s="169"/>
      <c r="D15" s="38"/>
      <c r="E15" s="89">
        <v>1</v>
      </c>
      <c r="F15" s="169"/>
      <c r="G15" s="38">
        <v>1</v>
      </c>
      <c r="H15" s="38"/>
      <c r="I15" s="38"/>
      <c r="J15" s="38"/>
      <c r="K15" s="38"/>
      <c r="L15" s="38"/>
      <c r="M15" s="38"/>
      <c r="N15" s="38">
        <v>1</v>
      </c>
      <c r="O15" s="38"/>
      <c r="P15" s="38"/>
      <c r="Q15" s="38"/>
      <c r="R15" s="38">
        <v>1</v>
      </c>
      <c r="S15" s="38">
        <v>1</v>
      </c>
      <c r="T15" s="89">
        <v>1</v>
      </c>
      <c r="U15" s="14" t="s">
        <v>179</v>
      </c>
      <c r="V15" s="169"/>
      <c r="W15" s="38"/>
      <c r="X15" s="38">
        <v>1</v>
      </c>
      <c r="Y15" s="89">
        <v>1</v>
      </c>
      <c r="Z15" s="169"/>
      <c r="AA15" s="89">
        <v>1</v>
      </c>
      <c r="AB15" s="169">
        <v>1</v>
      </c>
      <c r="AC15" s="89"/>
      <c r="AD15" s="202" t="s">
        <v>178</v>
      </c>
      <c r="AE15" s="172"/>
      <c r="AF15" s="203" t="s">
        <v>1118</v>
      </c>
    </row>
    <row r="16" spans="1:35" ht="30" customHeight="1" x14ac:dyDescent="0.15">
      <c r="A16" s="169">
        <v>13</v>
      </c>
      <c r="B16" s="89" t="s">
        <v>28</v>
      </c>
      <c r="C16" s="169"/>
      <c r="D16" s="38"/>
      <c r="E16" s="89">
        <v>1</v>
      </c>
      <c r="F16" s="169"/>
      <c r="G16" s="38">
        <v>1</v>
      </c>
      <c r="H16" s="38"/>
      <c r="I16" s="38"/>
      <c r="J16" s="38">
        <v>1</v>
      </c>
      <c r="K16" s="38"/>
      <c r="L16" s="38"/>
      <c r="M16" s="38">
        <v>1</v>
      </c>
      <c r="N16" s="38">
        <v>1</v>
      </c>
      <c r="O16" s="38"/>
      <c r="P16" s="38"/>
      <c r="Q16" s="38"/>
      <c r="R16" s="38">
        <v>1</v>
      </c>
      <c r="S16" s="38">
        <v>1</v>
      </c>
      <c r="T16" s="89">
        <v>1</v>
      </c>
      <c r="U16" s="14" t="s">
        <v>180</v>
      </c>
      <c r="V16" s="169"/>
      <c r="W16" s="38">
        <v>1</v>
      </c>
      <c r="X16" s="38">
        <v>1</v>
      </c>
      <c r="Y16" s="89">
        <v>1</v>
      </c>
      <c r="Z16" s="169"/>
      <c r="AA16" s="89">
        <v>1</v>
      </c>
      <c r="AB16" s="169">
        <v>1</v>
      </c>
      <c r="AC16" s="89"/>
      <c r="AD16" s="202" t="s">
        <v>181</v>
      </c>
      <c r="AE16" s="172"/>
      <c r="AF16" s="203" t="s">
        <v>1119</v>
      </c>
    </row>
    <row r="17" spans="1:32" ht="30" customHeight="1" x14ac:dyDescent="0.15">
      <c r="A17" s="169">
        <v>14</v>
      </c>
      <c r="B17" s="89" t="s">
        <v>28</v>
      </c>
      <c r="C17" s="169"/>
      <c r="D17" s="38"/>
      <c r="E17" s="89">
        <v>1</v>
      </c>
      <c r="F17" s="169"/>
      <c r="G17" s="38">
        <v>1</v>
      </c>
      <c r="H17" s="38"/>
      <c r="I17" s="38"/>
      <c r="J17" s="38"/>
      <c r="K17" s="38"/>
      <c r="L17" s="38"/>
      <c r="M17" s="38"/>
      <c r="N17" s="38">
        <v>1</v>
      </c>
      <c r="O17" s="38"/>
      <c r="P17" s="38"/>
      <c r="Q17" s="38"/>
      <c r="R17" s="38">
        <v>1</v>
      </c>
      <c r="S17" s="38">
        <v>1</v>
      </c>
      <c r="T17" s="89">
        <v>1</v>
      </c>
      <c r="U17" s="14" t="s">
        <v>182</v>
      </c>
      <c r="V17" s="169"/>
      <c r="W17" s="38">
        <v>1</v>
      </c>
      <c r="X17" s="38">
        <v>1</v>
      </c>
      <c r="Y17" s="89">
        <v>1</v>
      </c>
      <c r="Z17" s="169"/>
      <c r="AA17" s="89">
        <v>1</v>
      </c>
      <c r="AB17" s="169"/>
      <c r="AC17" s="89">
        <v>1</v>
      </c>
      <c r="AD17" s="202" t="s">
        <v>183</v>
      </c>
      <c r="AE17" s="172"/>
      <c r="AF17" s="203" t="s">
        <v>1120</v>
      </c>
    </row>
    <row r="18" spans="1:32" ht="30" customHeight="1" x14ac:dyDescent="0.15">
      <c r="A18" s="169">
        <v>15</v>
      </c>
      <c r="B18" s="89" t="s">
        <v>28</v>
      </c>
      <c r="C18" s="169"/>
      <c r="D18" s="38"/>
      <c r="E18" s="89">
        <v>1</v>
      </c>
      <c r="F18" s="169"/>
      <c r="G18" s="38">
        <v>1</v>
      </c>
      <c r="H18" s="38"/>
      <c r="I18" s="38"/>
      <c r="J18" s="38"/>
      <c r="K18" s="38"/>
      <c r="L18" s="38"/>
      <c r="M18" s="38"/>
      <c r="N18" s="38"/>
      <c r="O18" s="38"/>
      <c r="P18" s="38"/>
      <c r="Q18" s="38"/>
      <c r="R18" s="38">
        <v>1</v>
      </c>
      <c r="S18" s="38">
        <v>1</v>
      </c>
      <c r="T18" s="89"/>
      <c r="U18" s="14" t="s">
        <v>184</v>
      </c>
      <c r="V18" s="169"/>
      <c r="W18" s="38">
        <v>1</v>
      </c>
      <c r="X18" s="38">
        <v>1</v>
      </c>
      <c r="Y18" s="89">
        <v>1</v>
      </c>
      <c r="Z18" s="169"/>
      <c r="AA18" s="89">
        <v>1</v>
      </c>
      <c r="AB18" s="169"/>
      <c r="AC18" s="89">
        <v>1</v>
      </c>
      <c r="AD18" s="202" t="s">
        <v>185</v>
      </c>
      <c r="AE18" s="172"/>
      <c r="AF18" s="203" t="s">
        <v>1121</v>
      </c>
    </row>
    <row r="19" spans="1:32" ht="30" customHeight="1" x14ac:dyDescent="0.15">
      <c r="A19" s="169">
        <v>16</v>
      </c>
      <c r="B19" s="89" t="s">
        <v>28</v>
      </c>
      <c r="C19" s="169">
        <v>1</v>
      </c>
      <c r="D19" s="38"/>
      <c r="E19" s="89"/>
      <c r="F19" s="169"/>
      <c r="G19" s="38">
        <v>1</v>
      </c>
      <c r="H19" s="38"/>
      <c r="I19" s="38"/>
      <c r="J19" s="38">
        <v>1</v>
      </c>
      <c r="K19" s="38"/>
      <c r="L19" s="38"/>
      <c r="M19" s="38"/>
      <c r="N19" s="38"/>
      <c r="O19" s="38"/>
      <c r="P19" s="38"/>
      <c r="Q19" s="38"/>
      <c r="R19" s="38"/>
      <c r="S19" s="38"/>
      <c r="T19" s="89">
        <v>1</v>
      </c>
      <c r="U19" s="14" t="s">
        <v>186</v>
      </c>
      <c r="V19" s="169">
        <v>1</v>
      </c>
      <c r="W19" s="38"/>
      <c r="X19" s="38"/>
      <c r="Y19" s="89"/>
      <c r="Z19" s="169">
        <v>1</v>
      </c>
      <c r="AA19" s="89"/>
      <c r="AB19" s="169"/>
      <c r="AC19" s="89">
        <v>1</v>
      </c>
      <c r="AD19" s="202"/>
      <c r="AE19" s="172"/>
      <c r="AF19" s="204" t="s">
        <v>1122</v>
      </c>
    </row>
    <row r="20" spans="1:32" ht="30" customHeight="1" x14ac:dyDescent="0.15">
      <c r="A20" s="169">
        <v>17</v>
      </c>
      <c r="B20" s="89" t="s">
        <v>28</v>
      </c>
      <c r="C20" s="169">
        <v>1</v>
      </c>
      <c r="D20" s="38"/>
      <c r="E20" s="89"/>
      <c r="F20" s="169"/>
      <c r="G20" s="38">
        <v>1</v>
      </c>
      <c r="H20" s="38"/>
      <c r="I20" s="38"/>
      <c r="J20" s="38">
        <v>1</v>
      </c>
      <c r="K20" s="38">
        <v>1</v>
      </c>
      <c r="L20" s="38"/>
      <c r="M20" s="38"/>
      <c r="N20" s="38"/>
      <c r="O20" s="38"/>
      <c r="P20" s="38"/>
      <c r="Q20" s="38"/>
      <c r="R20" s="38"/>
      <c r="S20" s="38"/>
      <c r="T20" s="89">
        <v>1</v>
      </c>
      <c r="U20" s="14" t="s">
        <v>188</v>
      </c>
      <c r="V20" s="169"/>
      <c r="W20" s="38"/>
      <c r="X20" s="38"/>
      <c r="Y20" s="89">
        <v>1</v>
      </c>
      <c r="Z20" s="169"/>
      <c r="AA20" s="89">
        <v>1</v>
      </c>
      <c r="AB20" s="169"/>
      <c r="AC20" s="89">
        <v>1</v>
      </c>
      <c r="AD20" s="202"/>
      <c r="AE20" s="172" t="s">
        <v>187</v>
      </c>
      <c r="AF20" s="204" t="s">
        <v>1123</v>
      </c>
    </row>
    <row r="21" spans="1:32" ht="30" customHeight="1" x14ac:dyDescent="0.15">
      <c r="A21" s="169">
        <v>18</v>
      </c>
      <c r="B21" s="89" t="s">
        <v>28</v>
      </c>
      <c r="C21" s="169">
        <v>1</v>
      </c>
      <c r="D21" s="38"/>
      <c r="E21" s="89"/>
      <c r="F21" s="169"/>
      <c r="G21" s="38">
        <v>1</v>
      </c>
      <c r="H21" s="38"/>
      <c r="I21" s="38">
        <v>1</v>
      </c>
      <c r="J21" s="38">
        <v>1</v>
      </c>
      <c r="K21" s="38"/>
      <c r="L21" s="38"/>
      <c r="M21" s="38"/>
      <c r="N21" s="38"/>
      <c r="O21" s="38"/>
      <c r="P21" s="38"/>
      <c r="Q21" s="38"/>
      <c r="R21" s="38"/>
      <c r="S21" s="38"/>
      <c r="T21" s="89">
        <v>1</v>
      </c>
      <c r="U21" s="14" t="s">
        <v>189</v>
      </c>
      <c r="V21" s="169"/>
      <c r="W21" s="38"/>
      <c r="X21" s="38">
        <v>1</v>
      </c>
      <c r="Y21" s="89">
        <v>1</v>
      </c>
      <c r="Z21" s="169"/>
      <c r="AA21" s="89">
        <v>1</v>
      </c>
      <c r="AB21" s="169"/>
      <c r="AC21" s="89">
        <v>1</v>
      </c>
      <c r="AD21" s="202" t="s">
        <v>189</v>
      </c>
      <c r="AE21" s="172"/>
      <c r="AF21" s="204" t="s">
        <v>1124</v>
      </c>
    </row>
    <row r="22" spans="1:32" ht="30" customHeight="1" x14ac:dyDescent="0.15">
      <c r="A22" s="169">
        <v>19</v>
      </c>
      <c r="B22" s="89" t="s">
        <v>28</v>
      </c>
      <c r="C22" s="169"/>
      <c r="D22" s="38"/>
      <c r="E22" s="89">
        <v>1</v>
      </c>
      <c r="F22" s="169">
        <v>1</v>
      </c>
      <c r="G22" s="38">
        <v>1</v>
      </c>
      <c r="H22" s="38">
        <v>1</v>
      </c>
      <c r="I22" s="38">
        <v>1</v>
      </c>
      <c r="J22" s="38"/>
      <c r="K22" s="38">
        <v>1</v>
      </c>
      <c r="L22" s="38"/>
      <c r="M22" s="38"/>
      <c r="N22" s="38"/>
      <c r="O22" s="38"/>
      <c r="P22" s="38"/>
      <c r="Q22" s="38"/>
      <c r="R22" s="38">
        <v>1</v>
      </c>
      <c r="S22" s="38">
        <v>1</v>
      </c>
      <c r="T22" s="89">
        <v>1</v>
      </c>
      <c r="U22" s="14" t="s">
        <v>190</v>
      </c>
      <c r="V22" s="169">
        <v>1</v>
      </c>
      <c r="W22" s="38">
        <v>1</v>
      </c>
      <c r="X22" s="38"/>
      <c r="Y22" s="89"/>
      <c r="Z22" s="169">
        <v>1</v>
      </c>
      <c r="AA22" s="89"/>
      <c r="AB22" s="169"/>
      <c r="AC22" s="89">
        <v>1</v>
      </c>
      <c r="AD22" s="202"/>
      <c r="AE22" s="172"/>
      <c r="AF22" s="203" t="s">
        <v>1125</v>
      </c>
    </row>
    <row r="23" spans="1:32" ht="30" customHeight="1" x14ac:dyDescent="0.15">
      <c r="A23" s="169">
        <v>20</v>
      </c>
      <c r="B23" s="89" t="s">
        <v>28</v>
      </c>
      <c r="C23" s="169"/>
      <c r="D23" s="38"/>
      <c r="E23" s="89">
        <v>1</v>
      </c>
      <c r="F23" s="169"/>
      <c r="G23" s="38">
        <v>1</v>
      </c>
      <c r="H23" s="38"/>
      <c r="I23" s="38">
        <v>1</v>
      </c>
      <c r="J23" s="38">
        <v>1</v>
      </c>
      <c r="K23" s="38">
        <v>1</v>
      </c>
      <c r="L23" s="38"/>
      <c r="M23" s="38"/>
      <c r="N23" s="38"/>
      <c r="O23" s="38"/>
      <c r="P23" s="38"/>
      <c r="Q23" s="38"/>
      <c r="R23" s="38"/>
      <c r="S23" s="38"/>
      <c r="T23" s="89"/>
      <c r="V23" s="169">
        <v>1</v>
      </c>
      <c r="W23" s="38">
        <v>1</v>
      </c>
      <c r="X23" s="38"/>
      <c r="Y23" s="89"/>
      <c r="Z23" s="169">
        <v>1</v>
      </c>
      <c r="AA23" s="89"/>
      <c r="AB23" s="169"/>
      <c r="AC23" s="89">
        <v>1</v>
      </c>
      <c r="AD23" s="202"/>
      <c r="AE23" s="172"/>
      <c r="AF23" s="204" t="s">
        <v>1126</v>
      </c>
    </row>
    <row r="24" spans="1:32" ht="30" customHeight="1" x14ac:dyDescent="0.15">
      <c r="A24" s="169">
        <v>21</v>
      </c>
      <c r="B24" s="89" t="s">
        <v>28</v>
      </c>
      <c r="C24" s="169"/>
      <c r="D24" s="38">
        <v>1</v>
      </c>
      <c r="E24" s="89"/>
      <c r="F24" s="169"/>
      <c r="G24" s="38">
        <v>1</v>
      </c>
      <c r="H24" s="38"/>
      <c r="I24" s="38"/>
      <c r="J24" s="38">
        <v>1</v>
      </c>
      <c r="K24" s="38">
        <v>1</v>
      </c>
      <c r="L24" s="38"/>
      <c r="M24" s="38"/>
      <c r="N24" s="38"/>
      <c r="O24" s="38"/>
      <c r="P24" s="38"/>
      <c r="Q24" s="38"/>
      <c r="R24" s="38">
        <v>1</v>
      </c>
      <c r="S24" s="38">
        <v>1</v>
      </c>
      <c r="T24" s="89">
        <v>1</v>
      </c>
      <c r="U24" s="14" t="s">
        <v>193</v>
      </c>
      <c r="V24" s="169"/>
      <c r="W24" s="38">
        <v>1</v>
      </c>
      <c r="X24" s="38"/>
      <c r="Y24" s="89">
        <v>1</v>
      </c>
      <c r="Z24" s="169">
        <v>1</v>
      </c>
      <c r="AA24" s="89"/>
      <c r="AB24" s="169"/>
      <c r="AC24" s="89">
        <v>1</v>
      </c>
      <c r="AD24" s="202"/>
      <c r="AE24" s="172"/>
      <c r="AF24" s="203" t="s">
        <v>1127</v>
      </c>
    </row>
    <row r="25" spans="1:32" ht="30" customHeight="1" x14ac:dyDescent="0.15">
      <c r="A25" s="169">
        <v>22</v>
      </c>
      <c r="B25" s="89" t="s">
        <v>28</v>
      </c>
      <c r="C25" s="169"/>
      <c r="D25" s="38"/>
      <c r="E25" s="89">
        <v>1</v>
      </c>
      <c r="F25" s="169"/>
      <c r="G25" s="38">
        <v>1</v>
      </c>
      <c r="H25" s="38">
        <v>1</v>
      </c>
      <c r="I25" s="38"/>
      <c r="J25" s="38"/>
      <c r="K25" s="38">
        <v>1</v>
      </c>
      <c r="L25" s="38"/>
      <c r="M25" s="38"/>
      <c r="N25" s="38"/>
      <c r="O25" s="38"/>
      <c r="P25" s="38"/>
      <c r="Q25" s="38"/>
      <c r="R25" s="38">
        <v>1</v>
      </c>
      <c r="S25" s="38">
        <v>1</v>
      </c>
      <c r="T25" s="89">
        <v>1</v>
      </c>
      <c r="U25" s="14" t="s">
        <v>194</v>
      </c>
      <c r="V25" s="169">
        <v>1</v>
      </c>
      <c r="W25" s="38"/>
      <c r="X25" s="38">
        <v>1</v>
      </c>
      <c r="Y25" s="89"/>
      <c r="Z25" s="169"/>
      <c r="AA25" s="89">
        <v>1</v>
      </c>
      <c r="AB25" s="169">
        <v>1</v>
      </c>
      <c r="AC25" s="89"/>
      <c r="AD25" s="202" t="s">
        <v>195</v>
      </c>
      <c r="AE25" s="172" t="s">
        <v>198</v>
      </c>
      <c r="AF25" s="203" t="s">
        <v>1128</v>
      </c>
    </row>
    <row r="26" spans="1:32" ht="30" customHeight="1" x14ac:dyDescent="0.15">
      <c r="A26" s="169">
        <v>23</v>
      </c>
      <c r="B26" s="89" t="s">
        <v>28</v>
      </c>
      <c r="C26" s="169"/>
      <c r="D26" s="38">
        <v>1</v>
      </c>
      <c r="E26" s="89"/>
      <c r="F26" s="169"/>
      <c r="G26" s="38">
        <v>1</v>
      </c>
      <c r="H26" s="38"/>
      <c r="I26" s="38"/>
      <c r="J26" s="38">
        <v>1</v>
      </c>
      <c r="K26" s="38"/>
      <c r="L26" s="38"/>
      <c r="M26" s="38"/>
      <c r="N26" s="38"/>
      <c r="O26" s="38"/>
      <c r="P26" s="38"/>
      <c r="Q26" s="38"/>
      <c r="R26" s="38"/>
      <c r="S26" s="38"/>
      <c r="T26" s="89">
        <v>1</v>
      </c>
      <c r="U26" s="14" t="s">
        <v>196</v>
      </c>
      <c r="V26" s="169">
        <v>1</v>
      </c>
      <c r="W26" s="38"/>
      <c r="X26" s="38">
        <v>1</v>
      </c>
      <c r="Y26" s="89"/>
      <c r="Z26" s="169"/>
      <c r="AA26" s="89">
        <v>1</v>
      </c>
      <c r="AB26" s="169">
        <v>1</v>
      </c>
      <c r="AC26" s="89"/>
      <c r="AD26" s="202"/>
      <c r="AE26" s="172" t="s">
        <v>197</v>
      </c>
      <c r="AF26" s="203" t="s">
        <v>1129</v>
      </c>
    </row>
    <row r="27" spans="1:32" ht="30" customHeight="1" x14ac:dyDescent="0.15">
      <c r="A27" s="169">
        <v>24</v>
      </c>
      <c r="B27" s="89" t="s">
        <v>28</v>
      </c>
      <c r="C27" s="169"/>
      <c r="D27" s="38">
        <v>1</v>
      </c>
      <c r="E27" s="89"/>
      <c r="F27" s="169"/>
      <c r="G27" s="38">
        <v>1</v>
      </c>
      <c r="H27" s="38"/>
      <c r="I27" s="38"/>
      <c r="J27" s="38">
        <v>1</v>
      </c>
      <c r="K27" s="38"/>
      <c r="L27" s="38"/>
      <c r="M27" s="38"/>
      <c r="N27" s="38"/>
      <c r="O27" s="38"/>
      <c r="P27" s="38"/>
      <c r="Q27" s="38">
        <v>1</v>
      </c>
      <c r="R27" s="38"/>
      <c r="S27" s="38"/>
      <c r="T27" s="89">
        <v>1</v>
      </c>
      <c r="U27" s="14" t="s">
        <v>199</v>
      </c>
      <c r="V27" s="169">
        <v>1</v>
      </c>
      <c r="W27" s="38"/>
      <c r="X27" s="38">
        <v>1</v>
      </c>
      <c r="Y27" s="89"/>
      <c r="Z27" s="169"/>
      <c r="AA27" s="89">
        <v>1</v>
      </c>
      <c r="AB27" s="169">
        <v>1</v>
      </c>
      <c r="AC27" s="89"/>
      <c r="AD27" s="202"/>
      <c r="AE27" s="172"/>
      <c r="AF27" s="204" t="s">
        <v>1130</v>
      </c>
    </row>
    <row r="28" spans="1:32" ht="25" customHeight="1" x14ac:dyDescent="0.15">
      <c r="A28" s="169">
        <v>25</v>
      </c>
      <c r="B28" s="89" t="s">
        <v>28</v>
      </c>
      <c r="C28" s="169"/>
      <c r="D28" s="38">
        <v>1</v>
      </c>
      <c r="E28" s="89"/>
      <c r="F28" s="169"/>
      <c r="G28" s="38"/>
      <c r="H28" s="38"/>
      <c r="I28" s="38"/>
      <c r="J28" s="38"/>
      <c r="K28" s="38"/>
      <c r="L28" s="38"/>
      <c r="M28" s="38"/>
      <c r="N28" s="38"/>
      <c r="O28" s="38"/>
      <c r="P28" s="38"/>
      <c r="Q28" s="38"/>
      <c r="R28" s="38">
        <v>1</v>
      </c>
      <c r="S28" s="38">
        <v>1</v>
      </c>
      <c r="T28" s="89"/>
      <c r="U28" s="14" t="s">
        <v>200</v>
      </c>
      <c r="V28" s="169"/>
      <c r="W28" s="38">
        <v>1</v>
      </c>
      <c r="X28" s="38"/>
      <c r="Y28" s="89"/>
      <c r="Z28" s="169">
        <v>1</v>
      </c>
      <c r="AA28" s="89"/>
      <c r="AB28" s="169"/>
      <c r="AC28" s="89"/>
      <c r="AD28" s="202"/>
      <c r="AE28" s="172"/>
      <c r="AF28" s="204" t="s">
        <v>1131</v>
      </c>
    </row>
    <row r="29" spans="1:32" ht="25" customHeight="1" x14ac:dyDescent="0.15">
      <c r="A29" s="169">
        <v>26</v>
      </c>
      <c r="B29" s="89" t="s">
        <v>28</v>
      </c>
      <c r="C29" s="169"/>
      <c r="D29" s="38">
        <v>1</v>
      </c>
      <c r="E29" s="89"/>
      <c r="F29" s="169"/>
      <c r="G29" s="38">
        <v>1</v>
      </c>
      <c r="H29" s="38"/>
      <c r="I29" s="38"/>
      <c r="J29" s="38"/>
      <c r="K29" s="38"/>
      <c r="L29" s="38"/>
      <c r="M29" s="38"/>
      <c r="N29" s="38"/>
      <c r="O29" s="38"/>
      <c r="P29" s="38"/>
      <c r="Q29" s="38"/>
      <c r="R29" s="38">
        <v>1</v>
      </c>
      <c r="S29" s="38"/>
      <c r="T29" s="89">
        <v>1</v>
      </c>
      <c r="U29" s="14" t="s">
        <v>201</v>
      </c>
      <c r="V29" s="169">
        <v>1</v>
      </c>
      <c r="W29" s="38"/>
      <c r="X29" s="38">
        <v>1</v>
      </c>
      <c r="Y29" s="89"/>
      <c r="Z29" s="169"/>
      <c r="AA29" s="89">
        <v>1</v>
      </c>
      <c r="AB29" s="169">
        <v>1</v>
      </c>
      <c r="AC29" s="89"/>
      <c r="AD29" s="202"/>
      <c r="AE29" s="172"/>
      <c r="AF29" s="203" t="s">
        <v>1132</v>
      </c>
    </row>
    <row r="30" spans="1:32" ht="25" customHeight="1" x14ac:dyDescent="0.15">
      <c r="A30" s="169">
        <v>27</v>
      </c>
      <c r="B30" s="89" t="s">
        <v>28</v>
      </c>
      <c r="C30" s="169"/>
      <c r="D30" s="38">
        <v>1</v>
      </c>
      <c r="E30" s="89"/>
      <c r="F30" s="169"/>
      <c r="G30" s="38">
        <v>1</v>
      </c>
      <c r="H30" s="38"/>
      <c r="I30" s="38"/>
      <c r="J30" s="38"/>
      <c r="K30" s="38"/>
      <c r="L30" s="38"/>
      <c r="M30" s="38"/>
      <c r="N30" s="38"/>
      <c r="O30" s="38"/>
      <c r="P30" s="38"/>
      <c r="Q30" s="38"/>
      <c r="R30" s="38">
        <v>1</v>
      </c>
      <c r="S30" s="38"/>
      <c r="T30" s="89"/>
      <c r="U30" s="14" t="s">
        <v>203</v>
      </c>
      <c r="V30" s="169">
        <v>1</v>
      </c>
      <c r="W30" s="38"/>
      <c r="X30" s="38">
        <v>1</v>
      </c>
      <c r="Y30" s="89"/>
      <c r="Z30" s="169"/>
      <c r="AA30" s="89">
        <v>1</v>
      </c>
      <c r="AB30" s="169">
        <v>1</v>
      </c>
      <c r="AC30" s="89"/>
      <c r="AD30" s="202"/>
      <c r="AE30" s="172" t="s">
        <v>202</v>
      </c>
      <c r="AF30" s="203" t="s">
        <v>1133</v>
      </c>
    </row>
    <row r="31" spans="1:32" ht="25" customHeight="1" x14ac:dyDescent="0.15">
      <c r="A31" s="169">
        <v>28</v>
      </c>
      <c r="B31" s="89" t="s">
        <v>28</v>
      </c>
      <c r="C31" s="169"/>
      <c r="D31" s="38"/>
      <c r="E31" s="89">
        <v>1</v>
      </c>
      <c r="F31" s="169">
        <v>1</v>
      </c>
      <c r="G31" s="38">
        <v>1</v>
      </c>
      <c r="H31" s="38">
        <v>1</v>
      </c>
      <c r="I31" s="38"/>
      <c r="J31" s="38"/>
      <c r="K31" s="38">
        <v>1</v>
      </c>
      <c r="L31" s="38"/>
      <c r="M31" s="38"/>
      <c r="N31" s="38"/>
      <c r="O31" s="38"/>
      <c r="P31" s="38"/>
      <c r="Q31" s="38"/>
      <c r="R31" s="38"/>
      <c r="S31" s="38"/>
      <c r="T31" s="89">
        <v>1</v>
      </c>
      <c r="U31" s="14" t="s">
        <v>204</v>
      </c>
      <c r="V31" s="169">
        <v>1</v>
      </c>
      <c r="W31" s="38"/>
      <c r="X31" s="38">
        <v>1</v>
      </c>
      <c r="Y31" s="89"/>
      <c r="Z31" s="169"/>
      <c r="AA31" s="89">
        <v>1</v>
      </c>
      <c r="AB31" s="169">
        <v>1</v>
      </c>
      <c r="AC31" s="89"/>
      <c r="AD31" s="202"/>
      <c r="AE31" s="172"/>
      <c r="AF31" s="203" t="s">
        <v>1134</v>
      </c>
    </row>
    <row r="32" spans="1:32" ht="25" customHeight="1" x14ac:dyDescent="0.15">
      <c r="A32" s="169">
        <v>29</v>
      </c>
      <c r="B32" s="89" t="s">
        <v>28</v>
      </c>
      <c r="C32" s="169"/>
      <c r="D32" s="38"/>
      <c r="E32" s="89">
        <v>1</v>
      </c>
      <c r="F32" s="169">
        <v>1</v>
      </c>
      <c r="G32" s="38">
        <v>1</v>
      </c>
      <c r="H32" s="38">
        <v>1</v>
      </c>
      <c r="I32" s="38">
        <v>1</v>
      </c>
      <c r="J32" s="38"/>
      <c r="K32" s="38">
        <v>1</v>
      </c>
      <c r="L32" s="38">
        <v>1</v>
      </c>
      <c r="M32" s="38"/>
      <c r="N32" s="38"/>
      <c r="O32" s="38"/>
      <c r="P32" s="38"/>
      <c r="Q32" s="38"/>
      <c r="R32" s="38"/>
      <c r="S32" s="38"/>
      <c r="T32" s="89"/>
      <c r="V32" s="169">
        <v>1</v>
      </c>
      <c r="W32" s="38"/>
      <c r="X32" s="38">
        <v>1</v>
      </c>
      <c r="Y32" s="89"/>
      <c r="Z32" s="169">
        <v>1</v>
      </c>
      <c r="AA32" s="89"/>
      <c r="AB32" s="169">
        <v>1</v>
      </c>
      <c r="AC32" s="89"/>
      <c r="AD32" s="202"/>
      <c r="AE32" s="172"/>
      <c r="AF32" s="203" t="s">
        <v>1135</v>
      </c>
    </row>
    <row r="33" spans="1:32" ht="25" customHeight="1" x14ac:dyDescent="0.15">
      <c r="A33" s="169">
        <v>30</v>
      </c>
      <c r="B33" s="89" t="s">
        <v>28</v>
      </c>
      <c r="C33" s="169"/>
      <c r="D33" s="38"/>
      <c r="E33" s="89">
        <v>1</v>
      </c>
      <c r="F33" s="169">
        <v>1</v>
      </c>
      <c r="G33" s="38">
        <v>1</v>
      </c>
      <c r="H33" s="38">
        <v>1</v>
      </c>
      <c r="I33" s="38">
        <v>1</v>
      </c>
      <c r="J33" s="38"/>
      <c r="K33" s="38">
        <v>1</v>
      </c>
      <c r="L33" s="38"/>
      <c r="M33" s="38"/>
      <c r="N33" s="38"/>
      <c r="O33" s="38"/>
      <c r="P33" s="38"/>
      <c r="Q33" s="38"/>
      <c r="R33" s="38"/>
      <c r="S33" s="38"/>
      <c r="T33" s="89"/>
      <c r="V33" s="169">
        <v>1</v>
      </c>
      <c r="W33" s="38"/>
      <c r="X33" s="38">
        <v>1</v>
      </c>
      <c r="Y33" s="89"/>
      <c r="Z33" s="169">
        <v>1</v>
      </c>
      <c r="AA33" s="89"/>
      <c r="AB33" s="169">
        <v>1</v>
      </c>
      <c r="AC33" s="89"/>
      <c r="AD33" s="202"/>
      <c r="AE33" s="172"/>
      <c r="AF33" s="203" t="s">
        <v>1136</v>
      </c>
    </row>
    <row r="34" spans="1:32" ht="25" customHeight="1" x14ac:dyDescent="0.15">
      <c r="A34" s="169">
        <v>31</v>
      </c>
      <c r="B34" s="89" t="s">
        <v>28</v>
      </c>
      <c r="C34" s="169"/>
      <c r="D34" s="38">
        <v>1</v>
      </c>
      <c r="E34" s="89"/>
      <c r="F34" s="169"/>
      <c r="G34" s="38"/>
      <c r="H34" s="38"/>
      <c r="I34" s="38"/>
      <c r="J34" s="38"/>
      <c r="K34" s="38"/>
      <c r="L34" s="38"/>
      <c r="M34" s="38"/>
      <c r="N34" s="38"/>
      <c r="O34" s="38"/>
      <c r="P34" s="38">
        <v>1</v>
      </c>
      <c r="Q34" s="38"/>
      <c r="R34" s="38"/>
      <c r="S34" s="38"/>
      <c r="T34" s="89">
        <v>1</v>
      </c>
      <c r="U34" s="14" t="s">
        <v>206</v>
      </c>
      <c r="V34" s="169"/>
      <c r="W34" s="38"/>
      <c r="X34" s="38">
        <v>1</v>
      </c>
      <c r="Y34" s="89"/>
      <c r="Z34" s="169"/>
      <c r="AA34" s="89">
        <v>1</v>
      </c>
      <c r="AB34" s="169">
        <v>1</v>
      </c>
      <c r="AC34" s="89"/>
      <c r="AD34" s="202"/>
      <c r="AE34" s="172" t="s">
        <v>205</v>
      </c>
      <c r="AF34" s="204" t="s">
        <v>165</v>
      </c>
    </row>
    <row r="35" spans="1:32" ht="25" customHeight="1" x14ac:dyDescent="0.15">
      <c r="A35" s="169">
        <v>32</v>
      </c>
      <c r="B35" s="89" t="s">
        <v>28</v>
      </c>
      <c r="C35" s="169">
        <v>1</v>
      </c>
      <c r="D35" s="38"/>
      <c r="E35" s="89"/>
      <c r="F35" s="169"/>
      <c r="G35" s="38">
        <v>1</v>
      </c>
      <c r="H35" s="38"/>
      <c r="I35" s="38"/>
      <c r="J35" s="38"/>
      <c r="K35" s="38"/>
      <c r="L35" s="38"/>
      <c r="M35" s="38"/>
      <c r="N35" s="38"/>
      <c r="O35" s="38"/>
      <c r="P35" s="38"/>
      <c r="Q35" s="38"/>
      <c r="R35" s="38"/>
      <c r="S35" s="38"/>
      <c r="T35" s="89"/>
      <c r="V35" s="169">
        <v>1</v>
      </c>
      <c r="W35" s="38"/>
      <c r="X35" s="38"/>
      <c r="Y35" s="89"/>
      <c r="Z35" s="169">
        <v>1</v>
      </c>
      <c r="AA35" s="89"/>
      <c r="AB35" s="169">
        <v>1</v>
      </c>
      <c r="AC35" s="89"/>
      <c r="AD35" s="202"/>
      <c r="AE35" s="172"/>
      <c r="AF35" s="203" t="s">
        <v>1137</v>
      </c>
    </row>
    <row r="36" spans="1:32" ht="25" customHeight="1" x14ac:dyDescent="0.15">
      <c r="A36" s="169">
        <v>33</v>
      </c>
      <c r="B36" s="89" t="s">
        <v>28</v>
      </c>
      <c r="C36" s="169"/>
      <c r="D36" s="38">
        <v>1</v>
      </c>
      <c r="E36" s="89"/>
      <c r="F36" s="169">
        <v>1</v>
      </c>
      <c r="G36" s="38">
        <v>1</v>
      </c>
      <c r="H36" s="38"/>
      <c r="I36" s="38"/>
      <c r="J36" s="38"/>
      <c r="K36" s="38"/>
      <c r="L36" s="38"/>
      <c r="M36" s="38"/>
      <c r="N36" s="38"/>
      <c r="O36" s="38"/>
      <c r="P36" s="38"/>
      <c r="Q36" s="38"/>
      <c r="R36" s="38">
        <v>1</v>
      </c>
      <c r="S36" s="38"/>
      <c r="T36" s="89"/>
      <c r="U36" s="14" t="s">
        <v>207</v>
      </c>
      <c r="V36" s="169"/>
      <c r="W36" s="38"/>
      <c r="X36" s="38">
        <v>1</v>
      </c>
      <c r="Y36" s="89"/>
      <c r="Z36" s="169"/>
      <c r="AA36" s="89">
        <v>1</v>
      </c>
      <c r="AB36" s="169">
        <v>1</v>
      </c>
      <c r="AC36" s="89"/>
      <c r="AD36" s="202"/>
      <c r="AE36" s="172"/>
      <c r="AF36" s="203" t="s">
        <v>1138</v>
      </c>
    </row>
    <row r="37" spans="1:32" ht="25" customHeight="1" x14ac:dyDescent="0.15">
      <c r="A37" s="169">
        <v>34</v>
      </c>
      <c r="B37" s="89" t="s">
        <v>28</v>
      </c>
      <c r="C37" s="169"/>
      <c r="D37" s="38"/>
      <c r="E37" s="89">
        <v>1</v>
      </c>
      <c r="F37" s="169"/>
      <c r="G37" s="38">
        <v>1</v>
      </c>
      <c r="H37" s="38"/>
      <c r="I37" s="38"/>
      <c r="J37" s="38"/>
      <c r="K37" s="38"/>
      <c r="L37" s="38"/>
      <c r="M37" s="38"/>
      <c r="N37" s="38"/>
      <c r="O37" s="38">
        <v>1</v>
      </c>
      <c r="P37" s="38"/>
      <c r="Q37" s="38"/>
      <c r="R37" s="38">
        <v>1</v>
      </c>
      <c r="S37" s="38"/>
      <c r="T37" s="89"/>
      <c r="U37" s="14" t="s">
        <v>208</v>
      </c>
      <c r="V37" s="169"/>
      <c r="W37" s="38">
        <v>1</v>
      </c>
      <c r="X37" s="38"/>
      <c r="Y37" s="89">
        <v>1</v>
      </c>
      <c r="Z37" s="169">
        <v>1</v>
      </c>
      <c r="AA37" s="89"/>
      <c r="AB37" s="169">
        <v>1</v>
      </c>
      <c r="AC37" s="89"/>
      <c r="AD37" s="202"/>
      <c r="AE37" s="172"/>
      <c r="AF37" s="203" t="s">
        <v>1139</v>
      </c>
    </row>
    <row r="38" spans="1:32" ht="25" customHeight="1" x14ac:dyDescent="0.15">
      <c r="A38" s="169">
        <v>35</v>
      </c>
      <c r="B38" s="89" t="s">
        <v>28</v>
      </c>
      <c r="C38" s="169"/>
      <c r="D38" s="38"/>
      <c r="E38" s="89"/>
      <c r="F38" s="169"/>
      <c r="G38" s="38"/>
      <c r="H38" s="38"/>
      <c r="I38" s="38"/>
      <c r="J38" s="38"/>
      <c r="K38" s="38"/>
      <c r="L38" s="38"/>
      <c r="M38" s="38"/>
      <c r="N38" s="38"/>
      <c r="O38" s="38"/>
      <c r="P38" s="38"/>
      <c r="Q38" s="38"/>
      <c r="R38" s="38"/>
      <c r="S38" s="38"/>
      <c r="T38" s="89"/>
      <c r="V38" s="169"/>
      <c r="W38" s="38"/>
      <c r="X38" s="38"/>
      <c r="Y38" s="89"/>
      <c r="Z38" s="169"/>
      <c r="AA38" s="89"/>
      <c r="AB38" s="169"/>
      <c r="AC38" s="89"/>
      <c r="AD38" s="202"/>
      <c r="AE38" s="172"/>
      <c r="AF38" s="203" t="s">
        <v>1140</v>
      </c>
    </row>
    <row r="39" spans="1:32" ht="25" customHeight="1" x14ac:dyDescent="0.15">
      <c r="A39" s="169">
        <v>36</v>
      </c>
      <c r="B39" s="89" t="s">
        <v>28</v>
      </c>
      <c r="C39" s="169"/>
      <c r="D39" s="38">
        <v>1</v>
      </c>
      <c r="E39" s="89"/>
      <c r="F39" s="169"/>
      <c r="G39" s="38"/>
      <c r="H39" s="38"/>
      <c r="I39" s="38"/>
      <c r="J39" s="38"/>
      <c r="K39" s="38"/>
      <c r="L39" s="38"/>
      <c r="M39" s="38"/>
      <c r="N39" s="38"/>
      <c r="O39" s="38"/>
      <c r="P39" s="38">
        <v>1</v>
      </c>
      <c r="Q39" s="38"/>
      <c r="R39" s="38">
        <v>1</v>
      </c>
      <c r="S39" s="38"/>
      <c r="T39" s="89"/>
      <c r="U39" s="14" t="s">
        <v>209</v>
      </c>
      <c r="V39" s="169"/>
      <c r="W39" s="38"/>
      <c r="X39" s="38">
        <v>1</v>
      </c>
      <c r="Y39" s="89"/>
      <c r="Z39" s="169"/>
      <c r="AA39" s="89">
        <v>1</v>
      </c>
      <c r="AB39" s="169">
        <v>1</v>
      </c>
      <c r="AC39" s="89"/>
      <c r="AD39" s="202"/>
      <c r="AE39" s="172"/>
      <c r="AF39" s="203" t="s">
        <v>1141</v>
      </c>
    </row>
    <row r="40" spans="1:32" ht="25" customHeight="1" x14ac:dyDescent="0.15">
      <c r="A40" s="169">
        <v>37</v>
      </c>
      <c r="B40" s="89" t="s">
        <v>28</v>
      </c>
      <c r="C40" s="169"/>
      <c r="D40" s="38">
        <v>1</v>
      </c>
      <c r="E40" s="89"/>
      <c r="F40" s="169"/>
      <c r="G40" s="38"/>
      <c r="H40" s="38"/>
      <c r="I40" s="38"/>
      <c r="J40" s="38"/>
      <c r="K40" s="38"/>
      <c r="L40" s="38"/>
      <c r="M40" s="38"/>
      <c r="N40" s="38"/>
      <c r="O40" s="38"/>
      <c r="P40" s="38">
        <v>1</v>
      </c>
      <c r="Q40" s="38"/>
      <c r="R40" s="38">
        <v>1</v>
      </c>
      <c r="S40" s="38"/>
      <c r="T40" s="89"/>
      <c r="U40" s="14" t="s">
        <v>209</v>
      </c>
      <c r="V40" s="169"/>
      <c r="W40" s="38"/>
      <c r="X40" s="38">
        <v>1</v>
      </c>
      <c r="Y40" s="89">
        <v>1</v>
      </c>
      <c r="Z40" s="169"/>
      <c r="AA40" s="89">
        <v>1</v>
      </c>
      <c r="AB40" s="169">
        <v>1</v>
      </c>
      <c r="AC40" s="89"/>
      <c r="AD40" s="202"/>
      <c r="AE40" s="172"/>
      <c r="AF40" s="204" t="s">
        <v>1142</v>
      </c>
    </row>
    <row r="41" spans="1:32" ht="25" customHeight="1" x14ac:dyDescent="0.15">
      <c r="A41" s="169">
        <v>38</v>
      </c>
      <c r="B41" s="89" t="s">
        <v>28</v>
      </c>
      <c r="C41" s="169"/>
      <c r="D41" s="38"/>
      <c r="E41" s="89">
        <v>1</v>
      </c>
      <c r="F41" s="169"/>
      <c r="G41" s="38"/>
      <c r="H41" s="38"/>
      <c r="I41" s="38"/>
      <c r="J41" s="38"/>
      <c r="K41" s="38"/>
      <c r="L41" s="38"/>
      <c r="M41" s="38"/>
      <c r="N41" s="38"/>
      <c r="O41" s="38"/>
      <c r="P41" s="38">
        <v>1</v>
      </c>
      <c r="Q41" s="38"/>
      <c r="R41" s="38">
        <v>1</v>
      </c>
      <c r="S41" s="38"/>
      <c r="T41" s="89"/>
      <c r="U41" s="14" t="s">
        <v>208</v>
      </c>
      <c r="V41" s="169">
        <v>1</v>
      </c>
      <c r="W41" s="38">
        <v>1</v>
      </c>
      <c r="X41" s="38"/>
      <c r="Y41" s="89"/>
      <c r="Z41" s="169">
        <v>1</v>
      </c>
      <c r="AA41" s="89"/>
      <c r="AB41" s="169">
        <v>1</v>
      </c>
      <c r="AC41" s="89"/>
      <c r="AD41" s="202"/>
      <c r="AE41" s="172"/>
      <c r="AF41" s="203" t="s">
        <v>1143</v>
      </c>
    </row>
    <row r="42" spans="1:32" ht="25" customHeight="1" x14ac:dyDescent="0.15">
      <c r="A42" s="169">
        <v>39</v>
      </c>
      <c r="B42" s="89" t="s">
        <v>28</v>
      </c>
      <c r="C42" s="169">
        <v>1</v>
      </c>
      <c r="D42" s="38"/>
      <c r="E42" s="89"/>
      <c r="F42" s="169">
        <v>1</v>
      </c>
      <c r="G42" s="38">
        <v>1</v>
      </c>
      <c r="H42" s="38"/>
      <c r="I42" s="38"/>
      <c r="J42" s="38"/>
      <c r="K42" s="38"/>
      <c r="L42" s="38"/>
      <c r="M42" s="38"/>
      <c r="N42" s="38"/>
      <c r="O42" s="38"/>
      <c r="P42" s="38"/>
      <c r="Q42" s="38"/>
      <c r="R42" s="38"/>
      <c r="S42" s="38"/>
      <c r="T42" s="89"/>
      <c r="V42" s="169">
        <v>1</v>
      </c>
      <c r="W42" s="38"/>
      <c r="X42" s="38"/>
      <c r="Y42" s="89">
        <v>1</v>
      </c>
      <c r="Z42" s="169"/>
      <c r="AA42" s="89">
        <v>1</v>
      </c>
      <c r="AB42" s="169">
        <v>1</v>
      </c>
      <c r="AC42" s="89"/>
      <c r="AD42" s="202"/>
      <c r="AE42" s="172" t="s">
        <v>210</v>
      </c>
      <c r="AF42" s="204" t="s">
        <v>1144</v>
      </c>
    </row>
    <row r="43" spans="1:32" ht="25" customHeight="1" x14ac:dyDescent="0.15">
      <c r="A43" s="169">
        <v>40</v>
      </c>
      <c r="B43" s="89" t="s">
        <v>28</v>
      </c>
      <c r="C43" s="169">
        <v>1</v>
      </c>
      <c r="D43" s="38"/>
      <c r="E43" s="89"/>
      <c r="F43" s="169">
        <v>1</v>
      </c>
      <c r="G43" s="38">
        <v>1</v>
      </c>
      <c r="H43" s="38"/>
      <c r="I43" s="38"/>
      <c r="J43" s="38">
        <v>1</v>
      </c>
      <c r="K43" s="38"/>
      <c r="L43" s="38"/>
      <c r="M43" s="38"/>
      <c r="N43" s="38"/>
      <c r="O43" s="38"/>
      <c r="P43" s="38"/>
      <c r="Q43" s="38"/>
      <c r="R43" s="38"/>
      <c r="S43" s="38"/>
      <c r="T43" s="89">
        <v>1</v>
      </c>
      <c r="U43" s="14" t="s">
        <v>211</v>
      </c>
      <c r="V43" s="169">
        <v>1</v>
      </c>
      <c r="W43" s="38"/>
      <c r="X43" s="38"/>
      <c r="Y43" s="89"/>
      <c r="Z43" s="169">
        <v>1</v>
      </c>
      <c r="AA43" s="89"/>
      <c r="AB43" s="169">
        <v>1</v>
      </c>
      <c r="AC43" s="89"/>
      <c r="AD43" s="202"/>
      <c r="AE43" s="172"/>
      <c r="AF43" s="203" t="s">
        <v>1145</v>
      </c>
    </row>
    <row r="44" spans="1:32" ht="25" customHeight="1" x14ac:dyDescent="0.15">
      <c r="A44" s="169">
        <v>41</v>
      </c>
      <c r="B44" s="89" t="s">
        <v>28</v>
      </c>
      <c r="C44" s="169"/>
      <c r="D44" s="38"/>
      <c r="E44" s="89">
        <v>1</v>
      </c>
      <c r="F44" s="169">
        <v>1</v>
      </c>
      <c r="G44" s="38">
        <v>1</v>
      </c>
      <c r="H44" s="38">
        <v>1</v>
      </c>
      <c r="I44" s="38">
        <v>1</v>
      </c>
      <c r="J44" s="38"/>
      <c r="K44" s="38">
        <v>1</v>
      </c>
      <c r="L44" s="38"/>
      <c r="M44" s="38"/>
      <c r="N44" s="38"/>
      <c r="O44" s="38"/>
      <c r="P44" s="38"/>
      <c r="Q44" s="38"/>
      <c r="R44" s="38">
        <v>1</v>
      </c>
      <c r="S44" s="38"/>
      <c r="T44" s="89"/>
      <c r="U44" s="14" t="s">
        <v>208</v>
      </c>
      <c r="V44" s="169">
        <v>1</v>
      </c>
      <c r="W44" s="38">
        <v>1</v>
      </c>
      <c r="X44" s="38"/>
      <c r="Y44" s="89"/>
      <c r="Z44" s="169">
        <v>1</v>
      </c>
      <c r="AA44" s="89"/>
      <c r="AB44" s="169">
        <v>1</v>
      </c>
      <c r="AC44" s="89"/>
      <c r="AD44" s="202"/>
      <c r="AE44" s="172"/>
      <c r="AF44" s="203" t="s">
        <v>1146</v>
      </c>
    </row>
    <row r="45" spans="1:32" ht="25" customHeight="1" x14ac:dyDescent="0.15">
      <c r="A45" s="169">
        <v>42</v>
      </c>
      <c r="B45" s="89" t="s">
        <v>28</v>
      </c>
      <c r="C45" s="169"/>
      <c r="D45" s="38">
        <v>1</v>
      </c>
      <c r="E45" s="89"/>
      <c r="F45" s="169">
        <v>1</v>
      </c>
      <c r="G45" s="38">
        <v>1</v>
      </c>
      <c r="H45" s="38">
        <v>1</v>
      </c>
      <c r="I45" s="38">
        <v>1</v>
      </c>
      <c r="J45" s="38"/>
      <c r="K45" s="38"/>
      <c r="L45" s="38"/>
      <c r="M45" s="38"/>
      <c r="N45" s="38"/>
      <c r="O45" s="38"/>
      <c r="P45" s="38"/>
      <c r="Q45" s="38"/>
      <c r="R45" s="38">
        <v>1</v>
      </c>
      <c r="S45" s="38"/>
      <c r="T45" s="89"/>
      <c r="U45" s="14" t="s">
        <v>212</v>
      </c>
      <c r="V45" s="169"/>
      <c r="W45" s="38"/>
      <c r="X45" s="38">
        <v>1</v>
      </c>
      <c r="Y45" s="89"/>
      <c r="Z45" s="169"/>
      <c r="AA45" s="89">
        <v>1</v>
      </c>
      <c r="AB45" s="169">
        <v>1</v>
      </c>
      <c r="AC45" s="89"/>
      <c r="AD45" s="202"/>
      <c r="AE45" s="172"/>
      <c r="AF45" s="203" t="s">
        <v>1147</v>
      </c>
    </row>
    <row r="46" spans="1:32" ht="25" customHeight="1" x14ac:dyDescent="0.15">
      <c r="A46" s="169">
        <v>43</v>
      </c>
      <c r="B46" s="89" t="s">
        <v>28</v>
      </c>
      <c r="C46" s="169"/>
      <c r="D46" s="38"/>
      <c r="E46" s="89">
        <v>1</v>
      </c>
      <c r="F46" s="169">
        <v>1</v>
      </c>
      <c r="G46" s="38">
        <v>1</v>
      </c>
      <c r="H46" s="38">
        <v>1</v>
      </c>
      <c r="I46" s="38">
        <v>1</v>
      </c>
      <c r="J46" s="38">
        <v>1</v>
      </c>
      <c r="K46" s="38"/>
      <c r="L46" s="38"/>
      <c r="M46" s="38"/>
      <c r="N46" s="38"/>
      <c r="O46" s="38"/>
      <c r="P46" s="38"/>
      <c r="Q46" s="38"/>
      <c r="R46" s="38">
        <v>1</v>
      </c>
      <c r="S46" s="38"/>
      <c r="T46" s="89"/>
      <c r="U46" s="14" t="s">
        <v>212</v>
      </c>
      <c r="V46" s="169">
        <v>1</v>
      </c>
      <c r="W46" s="38"/>
      <c r="X46" s="38">
        <v>1</v>
      </c>
      <c r="Y46" s="89"/>
      <c r="Z46" s="169"/>
      <c r="AA46" s="89">
        <v>1</v>
      </c>
      <c r="AB46" s="169">
        <v>1</v>
      </c>
      <c r="AC46" s="89"/>
      <c r="AD46" s="202"/>
      <c r="AE46" s="172"/>
      <c r="AF46" s="203" t="s">
        <v>1148</v>
      </c>
    </row>
    <row r="47" spans="1:32" ht="25" customHeight="1" x14ac:dyDescent="0.15">
      <c r="A47" s="169">
        <v>44</v>
      </c>
      <c r="B47" s="89" t="s">
        <v>28</v>
      </c>
      <c r="C47" s="169"/>
      <c r="D47" s="38">
        <v>1</v>
      </c>
      <c r="E47" s="89"/>
      <c r="F47" s="169"/>
      <c r="G47" s="38"/>
      <c r="H47" s="38"/>
      <c r="I47" s="38"/>
      <c r="J47" s="38"/>
      <c r="K47" s="38"/>
      <c r="L47" s="38"/>
      <c r="M47" s="38"/>
      <c r="N47" s="38"/>
      <c r="O47" s="38"/>
      <c r="P47" s="38">
        <v>1</v>
      </c>
      <c r="Q47" s="38"/>
      <c r="R47" s="38">
        <v>1</v>
      </c>
      <c r="S47" s="38"/>
      <c r="T47" s="89"/>
      <c r="U47" s="14" t="s">
        <v>208</v>
      </c>
      <c r="V47" s="169"/>
      <c r="W47" s="38">
        <v>1</v>
      </c>
      <c r="X47" s="38"/>
      <c r="Y47" s="89">
        <v>1</v>
      </c>
      <c r="Z47" s="169">
        <v>1</v>
      </c>
      <c r="AA47" s="89"/>
      <c r="AB47" s="169">
        <v>1</v>
      </c>
      <c r="AC47" s="89"/>
      <c r="AD47" s="202"/>
      <c r="AE47" s="172" t="s">
        <v>213</v>
      </c>
      <c r="AF47" s="203" t="s">
        <v>1149</v>
      </c>
    </row>
    <row r="48" spans="1:32" ht="25" customHeight="1" x14ac:dyDescent="0.15">
      <c r="A48" s="169">
        <v>45</v>
      </c>
      <c r="B48" s="89" t="s">
        <v>28</v>
      </c>
      <c r="C48" s="169"/>
      <c r="D48" s="38">
        <v>1</v>
      </c>
      <c r="E48" s="89"/>
      <c r="F48" s="169">
        <v>1</v>
      </c>
      <c r="G48" s="38">
        <v>1</v>
      </c>
      <c r="H48" s="38">
        <v>1</v>
      </c>
      <c r="I48" s="38"/>
      <c r="J48" s="38"/>
      <c r="K48" s="38">
        <v>1</v>
      </c>
      <c r="L48" s="38"/>
      <c r="M48" s="38"/>
      <c r="N48" s="38"/>
      <c r="O48" s="38"/>
      <c r="P48" s="38"/>
      <c r="Q48" s="38"/>
      <c r="R48" s="38"/>
      <c r="S48" s="38"/>
      <c r="T48" s="89">
        <v>1</v>
      </c>
      <c r="U48" s="14" t="s">
        <v>214</v>
      </c>
      <c r="V48" s="169">
        <v>1</v>
      </c>
      <c r="W48" s="38"/>
      <c r="X48" s="38">
        <v>1</v>
      </c>
      <c r="Y48" s="89"/>
      <c r="Z48" s="169"/>
      <c r="AA48" s="89">
        <v>1</v>
      </c>
      <c r="AB48" s="169">
        <v>1</v>
      </c>
      <c r="AC48" s="89"/>
      <c r="AD48" s="202"/>
      <c r="AE48" s="172"/>
      <c r="AF48" s="203" t="s">
        <v>1150</v>
      </c>
    </row>
    <row r="49" spans="1:32" ht="25" customHeight="1" x14ac:dyDescent="0.15">
      <c r="A49" s="169">
        <v>46</v>
      </c>
      <c r="B49" s="89" t="s">
        <v>28</v>
      </c>
      <c r="C49" s="169"/>
      <c r="D49" s="38"/>
      <c r="E49" s="89">
        <v>1</v>
      </c>
      <c r="F49" s="169">
        <v>1</v>
      </c>
      <c r="G49" s="38">
        <v>1</v>
      </c>
      <c r="H49" s="38">
        <v>1</v>
      </c>
      <c r="I49" s="38">
        <v>1</v>
      </c>
      <c r="J49" s="38"/>
      <c r="K49" s="38"/>
      <c r="L49" s="38"/>
      <c r="M49" s="38"/>
      <c r="N49" s="38"/>
      <c r="O49" s="38"/>
      <c r="P49" s="38"/>
      <c r="Q49" s="38"/>
      <c r="R49" s="38">
        <v>1</v>
      </c>
      <c r="S49" s="38">
        <v>1</v>
      </c>
      <c r="T49" s="89"/>
      <c r="U49" s="14" t="s">
        <v>215</v>
      </c>
      <c r="V49" s="169"/>
      <c r="W49" s="38"/>
      <c r="X49" s="38">
        <v>1</v>
      </c>
      <c r="Y49" s="89">
        <v>1</v>
      </c>
      <c r="Z49" s="169"/>
      <c r="AA49" s="89">
        <v>1</v>
      </c>
      <c r="AB49" s="169">
        <v>1</v>
      </c>
      <c r="AC49" s="89"/>
      <c r="AD49" s="202"/>
      <c r="AE49" s="172"/>
      <c r="AF49" s="203" t="s">
        <v>1151</v>
      </c>
    </row>
    <row r="50" spans="1:32" ht="25" customHeight="1" x14ac:dyDescent="0.15">
      <c r="A50" s="169">
        <v>47</v>
      </c>
      <c r="B50" s="89" t="s">
        <v>28</v>
      </c>
      <c r="C50" s="169">
        <v>1</v>
      </c>
      <c r="D50" s="38"/>
      <c r="E50" s="89"/>
      <c r="F50" s="169">
        <v>1</v>
      </c>
      <c r="G50" s="38">
        <v>1</v>
      </c>
      <c r="H50" s="38"/>
      <c r="I50" s="38">
        <v>1</v>
      </c>
      <c r="J50" s="38"/>
      <c r="K50" s="38"/>
      <c r="L50" s="38"/>
      <c r="M50" s="38"/>
      <c r="N50" s="38"/>
      <c r="O50" s="38"/>
      <c r="P50" s="38"/>
      <c r="Q50" s="38"/>
      <c r="R50" s="38"/>
      <c r="S50" s="38"/>
      <c r="T50" s="89"/>
      <c r="V50" s="169">
        <v>1</v>
      </c>
      <c r="W50" s="38"/>
      <c r="X50" s="38"/>
      <c r="Y50" s="89">
        <v>1</v>
      </c>
      <c r="Z50" s="169">
        <v>1</v>
      </c>
      <c r="AA50" s="89"/>
      <c r="AB50" s="169">
        <v>1</v>
      </c>
      <c r="AC50" s="89"/>
      <c r="AD50" s="202"/>
      <c r="AE50" s="172"/>
      <c r="AF50" s="203" t="s">
        <v>1152</v>
      </c>
    </row>
    <row r="51" spans="1:32" ht="25" customHeight="1" x14ac:dyDescent="0.15">
      <c r="A51" s="169">
        <v>48</v>
      </c>
      <c r="B51" s="89" t="s">
        <v>28</v>
      </c>
      <c r="C51" s="169">
        <v>1</v>
      </c>
      <c r="D51" s="38"/>
      <c r="E51" s="89"/>
      <c r="F51" s="169">
        <v>1</v>
      </c>
      <c r="G51" s="38">
        <v>1</v>
      </c>
      <c r="H51" s="38">
        <v>1</v>
      </c>
      <c r="I51" s="38">
        <v>1</v>
      </c>
      <c r="J51" s="38"/>
      <c r="K51" s="38"/>
      <c r="L51" s="38"/>
      <c r="M51" s="38"/>
      <c r="N51" s="38"/>
      <c r="O51" s="38"/>
      <c r="P51" s="38"/>
      <c r="Q51" s="38"/>
      <c r="R51" s="38">
        <v>1</v>
      </c>
      <c r="S51" s="38">
        <v>1</v>
      </c>
      <c r="T51" s="89"/>
      <c r="U51" s="14" t="s">
        <v>216</v>
      </c>
      <c r="V51" s="169"/>
      <c r="W51" s="38"/>
      <c r="X51" s="38">
        <v>1</v>
      </c>
      <c r="Y51" s="89">
        <v>1</v>
      </c>
      <c r="Z51" s="169"/>
      <c r="AA51" s="89">
        <v>1</v>
      </c>
      <c r="AB51" s="169">
        <v>1</v>
      </c>
      <c r="AC51" s="89"/>
      <c r="AD51" s="202"/>
      <c r="AE51" s="172"/>
      <c r="AF51" s="203" t="s">
        <v>1153</v>
      </c>
    </row>
    <row r="52" spans="1:32" ht="25" customHeight="1" x14ac:dyDescent="0.15">
      <c r="A52" s="169">
        <v>49</v>
      </c>
      <c r="B52" s="89" t="s">
        <v>28</v>
      </c>
      <c r="C52" s="169">
        <v>1</v>
      </c>
      <c r="D52" s="38"/>
      <c r="E52" s="89"/>
      <c r="F52" s="169">
        <v>1</v>
      </c>
      <c r="G52" s="38">
        <v>1</v>
      </c>
      <c r="H52" s="38">
        <v>1</v>
      </c>
      <c r="I52" s="38"/>
      <c r="J52" s="38"/>
      <c r="K52" s="38"/>
      <c r="L52" s="38"/>
      <c r="M52" s="38"/>
      <c r="N52" s="38"/>
      <c r="O52" s="38"/>
      <c r="P52" s="38"/>
      <c r="Q52" s="38"/>
      <c r="R52" s="38"/>
      <c r="S52" s="38">
        <v>1</v>
      </c>
      <c r="T52" s="89"/>
      <c r="U52" s="14" t="s">
        <v>217</v>
      </c>
      <c r="V52" s="169"/>
      <c r="W52" s="38">
        <v>1</v>
      </c>
      <c r="X52" s="38"/>
      <c r="Y52" s="89"/>
      <c r="Z52" s="169">
        <v>1</v>
      </c>
      <c r="AA52" s="89"/>
      <c r="AB52" s="169">
        <v>1</v>
      </c>
      <c r="AC52" s="89"/>
      <c r="AD52" s="202"/>
      <c r="AE52" s="172"/>
      <c r="AF52" s="203" t="s">
        <v>1154</v>
      </c>
    </row>
    <row r="53" spans="1:32" ht="25" customHeight="1" x14ac:dyDescent="0.15">
      <c r="A53" s="169">
        <v>50</v>
      </c>
      <c r="B53" s="89" t="s">
        <v>28</v>
      </c>
      <c r="C53" s="169"/>
      <c r="D53" s="38"/>
      <c r="E53" s="89">
        <v>1</v>
      </c>
      <c r="F53" s="169">
        <v>1</v>
      </c>
      <c r="G53" s="38">
        <v>1</v>
      </c>
      <c r="H53" s="38"/>
      <c r="I53" s="38">
        <v>1</v>
      </c>
      <c r="J53" s="38"/>
      <c r="K53" s="38">
        <v>1</v>
      </c>
      <c r="L53" s="38"/>
      <c r="M53" s="38"/>
      <c r="N53" s="38"/>
      <c r="O53" s="38"/>
      <c r="P53" s="38">
        <v>1</v>
      </c>
      <c r="Q53" s="38"/>
      <c r="R53" s="38">
        <v>1</v>
      </c>
      <c r="S53" s="38">
        <v>1</v>
      </c>
      <c r="T53" s="89"/>
      <c r="U53" s="14" t="s">
        <v>218</v>
      </c>
      <c r="V53" s="169"/>
      <c r="W53" s="38"/>
      <c r="X53" s="38">
        <v>1</v>
      </c>
      <c r="Y53" s="89">
        <v>1</v>
      </c>
      <c r="Z53" s="169"/>
      <c r="AA53" s="89">
        <v>1</v>
      </c>
      <c r="AB53" s="169">
        <v>1</v>
      </c>
      <c r="AC53" s="89"/>
      <c r="AD53" s="202"/>
      <c r="AE53" s="172"/>
      <c r="AF53" s="203" t="s">
        <v>1155</v>
      </c>
    </row>
    <row r="54" spans="1:32" ht="25" customHeight="1" x14ac:dyDescent="0.15">
      <c r="A54" s="169">
        <v>51</v>
      </c>
      <c r="B54" s="89" t="s">
        <v>28</v>
      </c>
      <c r="C54" s="169">
        <v>1</v>
      </c>
      <c r="D54" s="38"/>
      <c r="E54" s="89"/>
      <c r="F54" s="169">
        <v>1</v>
      </c>
      <c r="G54" s="38">
        <v>1</v>
      </c>
      <c r="H54" s="38"/>
      <c r="I54" s="38">
        <v>1</v>
      </c>
      <c r="J54" s="38"/>
      <c r="K54" s="38"/>
      <c r="L54" s="38"/>
      <c r="M54" s="38"/>
      <c r="N54" s="38"/>
      <c r="O54" s="38"/>
      <c r="P54" s="38"/>
      <c r="Q54" s="38"/>
      <c r="R54" s="38"/>
      <c r="S54" s="38">
        <v>1</v>
      </c>
      <c r="T54" s="89"/>
      <c r="U54" s="14" t="s">
        <v>217</v>
      </c>
      <c r="V54" s="169"/>
      <c r="W54" s="38"/>
      <c r="X54" s="38"/>
      <c r="Y54" s="89">
        <v>1</v>
      </c>
      <c r="Z54" s="169">
        <v>1</v>
      </c>
      <c r="AA54" s="89"/>
      <c r="AB54" s="169">
        <v>1</v>
      </c>
      <c r="AC54" s="89"/>
      <c r="AD54" s="202"/>
      <c r="AE54" s="172"/>
      <c r="AF54" s="204" t="s">
        <v>1156</v>
      </c>
    </row>
    <row r="55" spans="1:32" ht="25" customHeight="1" x14ac:dyDescent="0.15">
      <c r="A55" s="169">
        <v>52</v>
      </c>
      <c r="B55" s="89" t="s">
        <v>28</v>
      </c>
      <c r="C55" s="169"/>
      <c r="D55" s="38"/>
      <c r="E55" s="89">
        <v>1</v>
      </c>
      <c r="F55" s="169"/>
      <c r="G55" s="38">
        <v>1</v>
      </c>
      <c r="H55" s="38"/>
      <c r="I55" s="38">
        <v>1</v>
      </c>
      <c r="J55" s="38">
        <v>1</v>
      </c>
      <c r="K55" s="38"/>
      <c r="L55" s="38"/>
      <c r="M55" s="38"/>
      <c r="N55" s="38"/>
      <c r="O55" s="38"/>
      <c r="P55" s="38"/>
      <c r="Q55" s="38"/>
      <c r="R55" s="38"/>
      <c r="S55" s="38"/>
      <c r="T55" s="89"/>
      <c r="V55" s="169"/>
      <c r="W55" s="38"/>
      <c r="X55" s="38"/>
      <c r="Y55" s="89">
        <v>1</v>
      </c>
      <c r="Z55" s="169"/>
      <c r="AA55" s="89">
        <v>1</v>
      </c>
      <c r="AB55" s="169">
        <v>1</v>
      </c>
      <c r="AC55" s="89"/>
      <c r="AD55" s="202"/>
      <c r="AE55" s="172" t="s">
        <v>222</v>
      </c>
      <c r="AF55" s="203" t="s">
        <v>1157</v>
      </c>
    </row>
    <row r="56" spans="1:32" ht="25" customHeight="1" x14ac:dyDescent="0.15">
      <c r="A56" s="169">
        <v>53</v>
      </c>
      <c r="B56" s="89" t="s">
        <v>28</v>
      </c>
      <c r="C56" s="169"/>
      <c r="D56" s="38"/>
      <c r="E56" s="89">
        <v>1</v>
      </c>
      <c r="F56" s="169">
        <v>1</v>
      </c>
      <c r="G56" s="38">
        <v>1</v>
      </c>
      <c r="H56" s="38"/>
      <c r="I56" s="38"/>
      <c r="J56" s="38"/>
      <c r="K56" s="38"/>
      <c r="L56" s="38"/>
      <c r="M56" s="38"/>
      <c r="N56" s="38"/>
      <c r="O56" s="38"/>
      <c r="P56" s="38"/>
      <c r="Q56" s="38"/>
      <c r="R56" s="38">
        <v>1</v>
      </c>
      <c r="S56" s="38">
        <v>1</v>
      </c>
      <c r="T56" s="89"/>
      <c r="U56" s="14" t="s">
        <v>223</v>
      </c>
      <c r="V56" s="169"/>
      <c r="W56" s="38"/>
      <c r="X56" s="38">
        <v>1</v>
      </c>
      <c r="Y56" s="89">
        <v>1</v>
      </c>
      <c r="Z56" s="169"/>
      <c r="AA56" s="89">
        <v>1</v>
      </c>
      <c r="AB56" s="169">
        <v>1</v>
      </c>
      <c r="AC56" s="89"/>
      <c r="AD56" s="202"/>
      <c r="AE56" s="172"/>
      <c r="AF56" s="127" t="s">
        <v>1158</v>
      </c>
    </row>
    <row r="57" spans="1:32" ht="25" customHeight="1" x14ac:dyDescent="0.15">
      <c r="A57" s="169">
        <v>54</v>
      </c>
      <c r="B57" s="89" t="s">
        <v>28</v>
      </c>
      <c r="C57" s="169"/>
      <c r="D57" s="38"/>
      <c r="E57" s="89">
        <v>1</v>
      </c>
      <c r="F57" s="169">
        <v>1</v>
      </c>
      <c r="G57" s="38">
        <v>1</v>
      </c>
      <c r="H57" s="38"/>
      <c r="I57" s="38"/>
      <c r="J57" s="38">
        <v>1</v>
      </c>
      <c r="K57" s="38">
        <v>1</v>
      </c>
      <c r="L57" s="38"/>
      <c r="M57" s="38"/>
      <c r="N57" s="38"/>
      <c r="O57" s="38"/>
      <c r="P57" s="38"/>
      <c r="Q57" s="38"/>
      <c r="R57" s="38"/>
      <c r="S57" s="38">
        <v>1</v>
      </c>
      <c r="T57" s="89"/>
      <c r="U57" s="14" t="s">
        <v>226</v>
      </c>
      <c r="V57" s="169">
        <v>1</v>
      </c>
      <c r="W57" s="38"/>
      <c r="X57" s="38">
        <v>1</v>
      </c>
      <c r="Y57" s="89">
        <v>1</v>
      </c>
      <c r="Z57" s="169"/>
      <c r="AA57" s="89">
        <v>1</v>
      </c>
      <c r="AB57" s="169">
        <v>1</v>
      </c>
      <c r="AC57" s="89"/>
      <c r="AD57" s="202" t="s">
        <v>224</v>
      </c>
      <c r="AE57" s="172" t="s">
        <v>225</v>
      </c>
      <c r="AF57" s="203" t="s">
        <v>1159</v>
      </c>
    </row>
    <row r="58" spans="1:32" s="209" customFormat="1" ht="35" customHeight="1" x14ac:dyDescent="0.15">
      <c r="A58" s="276" t="s">
        <v>744</v>
      </c>
      <c r="B58" s="277"/>
      <c r="C58" s="176">
        <v>14</v>
      </c>
      <c r="D58" s="177">
        <v>14</v>
      </c>
      <c r="E58" s="178">
        <v>25</v>
      </c>
      <c r="F58" s="176">
        <v>19</v>
      </c>
      <c r="G58" s="177">
        <v>46</v>
      </c>
      <c r="H58" s="177">
        <v>15</v>
      </c>
      <c r="I58" s="177">
        <v>16</v>
      </c>
      <c r="J58" s="177">
        <v>21</v>
      </c>
      <c r="K58" s="177">
        <v>19</v>
      </c>
      <c r="L58" s="177">
        <v>1</v>
      </c>
      <c r="M58" s="177">
        <v>1</v>
      </c>
      <c r="N58" s="177">
        <v>3</v>
      </c>
      <c r="O58" s="177">
        <v>1</v>
      </c>
      <c r="P58" s="177">
        <v>6</v>
      </c>
      <c r="Q58" s="177">
        <v>1</v>
      </c>
      <c r="R58" s="177">
        <v>31</v>
      </c>
      <c r="S58" s="177">
        <v>17</v>
      </c>
      <c r="T58" s="178">
        <v>20</v>
      </c>
      <c r="U58" s="176"/>
      <c r="V58" s="176">
        <v>20</v>
      </c>
      <c r="W58" s="177">
        <v>12</v>
      </c>
      <c r="X58" s="177">
        <v>28</v>
      </c>
      <c r="Y58" s="178">
        <v>21</v>
      </c>
      <c r="Z58" s="176">
        <v>18</v>
      </c>
      <c r="AA58" s="178">
        <v>34</v>
      </c>
      <c r="AB58" s="176">
        <v>35</v>
      </c>
      <c r="AC58" s="205"/>
      <c r="AD58" s="206"/>
      <c r="AE58" s="207"/>
      <c r="AF58" s="208"/>
    </row>
    <row r="59" spans="1:32" ht="25" customHeight="1" x14ac:dyDescent="0.15">
      <c r="A59" s="169">
        <v>55</v>
      </c>
      <c r="B59" s="89" t="s">
        <v>67</v>
      </c>
      <c r="C59" s="169"/>
      <c r="D59" s="38"/>
      <c r="E59" s="89">
        <v>1</v>
      </c>
      <c r="F59" s="169">
        <v>1</v>
      </c>
      <c r="G59" s="38"/>
      <c r="H59" s="38"/>
      <c r="I59" s="38"/>
      <c r="J59" s="38">
        <v>1</v>
      </c>
      <c r="K59" s="38"/>
      <c r="L59" s="38"/>
      <c r="M59" s="38"/>
      <c r="N59" s="38"/>
      <c r="O59" s="38"/>
      <c r="P59" s="38"/>
      <c r="Q59" s="38"/>
      <c r="R59" s="38">
        <v>1</v>
      </c>
      <c r="S59" s="38"/>
      <c r="T59" s="89"/>
      <c r="U59" s="14" t="s">
        <v>209</v>
      </c>
      <c r="V59" s="169"/>
      <c r="W59" s="38"/>
      <c r="X59" s="38">
        <v>1</v>
      </c>
      <c r="Y59" s="89">
        <v>1</v>
      </c>
      <c r="Z59" s="169"/>
      <c r="AA59" s="89">
        <v>1</v>
      </c>
      <c r="AB59" s="169">
        <v>1</v>
      </c>
      <c r="AC59" s="89"/>
      <c r="AD59" s="202"/>
      <c r="AE59" s="172" t="s">
        <v>227</v>
      </c>
      <c r="AF59" s="228" t="s">
        <v>1160</v>
      </c>
    </row>
    <row r="60" spans="1:32" ht="25" customHeight="1" x14ac:dyDescent="0.15">
      <c r="A60" s="169">
        <v>56</v>
      </c>
      <c r="B60" s="89" t="s">
        <v>67</v>
      </c>
      <c r="C60" s="169"/>
      <c r="D60" s="38">
        <v>1</v>
      </c>
      <c r="E60" s="89"/>
      <c r="F60" s="169">
        <v>1</v>
      </c>
      <c r="G60" s="38">
        <v>1</v>
      </c>
      <c r="H60" s="38"/>
      <c r="I60" s="38"/>
      <c r="J60" s="38"/>
      <c r="K60" s="38"/>
      <c r="L60" s="38"/>
      <c r="M60" s="38"/>
      <c r="N60" s="38"/>
      <c r="O60" s="38">
        <v>1</v>
      </c>
      <c r="P60" s="38"/>
      <c r="Q60" s="38"/>
      <c r="R60" s="38"/>
      <c r="S60" s="38"/>
      <c r="T60" s="89">
        <v>1</v>
      </c>
      <c r="U60" s="14" t="s">
        <v>228</v>
      </c>
      <c r="V60" s="169"/>
      <c r="W60" s="38"/>
      <c r="X60" s="38">
        <v>1</v>
      </c>
      <c r="Y60" s="89"/>
      <c r="Z60" s="169"/>
      <c r="AA60" s="89">
        <v>1</v>
      </c>
      <c r="AB60" s="169">
        <v>1</v>
      </c>
      <c r="AC60" s="89"/>
      <c r="AD60" s="202"/>
      <c r="AE60" s="172"/>
      <c r="AF60" s="204" t="s">
        <v>1161</v>
      </c>
    </row>
    <row r="61" spans="1:32" ht="25" customHeight="1" x14ac:dyDescent="0.15">
      <c r="A61" s="169">
        <v>57</v>
      </c>
      <c r="B61" s="89" t="s">
        <v>67</v>
      </c>
      <c r="C61" s="169"/>
      <c r="D61" s="38">
        <v>1</v>
      </c>
      <c r="E61" s="89"/>
      <c r="F61" s="169">
        <v>1</v>
      </c>
      <c r="G61" s="38">
        <v>1</v>
      </c>
      <c r="H61" s="38">
        <v>1</v>
      </c>
      <c r="I61" s="38"/>
      <c r="J61" s="38"/>
      <c r="K61" s="38">
        <v>1</v>
      </c>
      <c r="L61" s="38"/>
      <c r="M61" s="38"/>
      <c r="N61" s="38"/>
      <c r="O61" s="38">
        <v>1</v>
      </c>
      <c r="P61" s="38"/>
      <c r="Q61" s="38"/>
      <c r="R61" s="38">
        <v>1</v>
      </c>
      <c r="S61" s="38"/>
      <c r="T61" s="89">
        <v>1</v>
      </c>
      <c r="U61" s="14" t="s">
        <v>229</v>
      </c>
      <c r="V61" s="169"/>
      <c r="W61" s="38"/>
      <c r="X61" s="38">
        <v>1</v>
      </c>
      <c r="Y61" s="89"/>
      <c r="Z61" s="169"/>
      <c r="AA61" s="89">
        <v>1</v>
      </c>
      <c r="AB61" s="169">
        <v>1</v>
      </c>
      <c r="AC61" s="89"/>
      <c r="AD61" s="202"/>
      <c r="AE61" s="172"/>
      <c r="AF61" s="203" t="s">
        <v>1162</v>
      </c>
    </row>
    <row r="62" spans="1:32" ht="25" customHeight="1" x14ac:dyDescent="0.15">
      <c r="A62" s="169">
        <v>58</v>
      </c>
      <c r="B62" s="89" t="s">
        <v>67</v>
      </c>
      <c r="C62" s="169">
        <v>1</v>
      </c>
      <c r="D62" s="38"/>
      <c r="E62" s="89"/>
      <c r="F62" s="169">
        <v>1</v>
      </c>
      <c r="G62" s="38"/>
      <c r="H62" s="38"/>
      <c r="I62" s="38"/>
      <c r="J62" s="38">
        <v>1</v>
      </c>
      <c r="K62" s="38"/>
      <c r="L62" s="38"/>
      <c r="M62" s="38"/>
      <c r="N62" s="38"/>
      <c r="O62" s="38"/>
      <c r="P62" s="38"/>
      <c r="Q62" s="38"/>
      <c r="R62" s="38"/>
      <c r="S62" s="38"/>
      <c r="T62" s="89"/>
      <c r="V62" s="169"/>
      <c r="W62" s="38"/>
      <c r="X62" s="38"/>
      <c r="Y62" s="89">
        <v>1</v>
      </c>
      <c r="Z62" s="169"/>
      <c r="AA62" s="89">
        <v>1</v>
      </c>
      <c r="AB62" s="169">
        <v>1</v>
      </c>
      <c r="AC62" s="89"/>
      <c r="AD62" s="202"/>
      <c r="AE62" s="172" t="s">
        <v>230</v>
      </c>
      <c r="AF62" s="203" t="s">
        <v>1163</v>
      </c>
    </row>
    <row r="63" spans="1:32" ht="25" customHeight="1" x14ac:dyDescent="0.15">
      <c r="A63" s="169">
        <v>59</v>
      </c>
      <c r="B63" s="89" t="s">
        <v>67</v>
      </c>
      <c r="C63" s="169"/>
      <c r="D63" s="38">
        <v>1</v>
      </c>
      <c r="E63" s="89"/>
      <c r="F63" s="169">
        <v>1</v>
      </c>
      <c r="G63" s="38">
        <v>1</v>
      </c>
      <c r="H63" s="38"/>
      <c r="I63" s="38"/>
      <c r="J63" s="38"/>
      <c r="K63" s="38"/>
      <c r="L63" s="38"/>
      <c r="M63" s="38"/>
      <c r="N63" s="38"/>
      <c r="O63" s="38"/>
      <c r="P63" s="38"/>
      <c r="Q63" s="38"/>
      <c r="R63" s="38">
        <v>1</v>
      </c>
      <c r="S63" s="38">
        <v>1</v>
      </c>
      <c r="T63" s="89"/>
      <c r="U63" s="14" t="s">
        <v>231</v>
      </c>
      <c r="V63" s="169"/>
      <c r="W63" s="38">
        <v>1</v>
      </c>
      <c r="X63" s="38">
        <v>1</v>
      </c>
      <c r="Y63" s="89"/>
      <c r="Z63" s="169"/>
      <c r="AA63" s="89">
        <v>1</v>
      </c>
      <c r="AB63" s="169">
        <v>1</v>
      </c>
      <c r="AC63" s="89"/>
      <c r="AD63" s="202"/>
      <c r="AE63" s="172"/>
      <c r="AF63" s="204" t="s">
        <v>1164</v>
      </c>
    </row>
    <row r="64" spans="1:32" ht="25" customHeight="1" x14ac:dyDescent="0.15">
      <c r="A64" s="169">
        <v>60</v>
      </c>
      <c r="B64" s="89" t="s">
        <v>67</v>
      </c>
      <c r="C64" s="169"/>
      <c r="D64" s="38">
        <v>1</v>
      </c>
      <c r="E64" s="89"/>
      <c r="F64" s="169">
        <v>1</v>
      </c>
      <c r="G64" s="38">
        <v>1</v>
      </c>
      <c r="H64" s="38"/>
      <c r="I64" s="38"/>
      <c r="J64" s="38"/>
      <c r="K64" s="38"/>
      <c r="L64" s="38"/>
      <c r="M64" s="38"/>
      <c r="N64" s="38"/>
      <c r="O64" s="38"/>
      <c r="P64" s="38"/>
      <c r="Q64" s="38"/>
      <c r="R64" s="38"/>
      <c r="S64" s="38">
        <v>1</v>
      </c>
      <c r="T64" s="89"/>
      <c r="U64" s="14" t="s">
        <v>232</v>
      </c>
      <c r="V64" s="169"/>
      <c r="W64" s="38"/>
      <c r="X64" s="38">
        <v>1</v>
      </c>
      <c r="Y64" s="89"/>
      <c r="Z64" s="169"/>
      <c r="AA64" s="89">
        <v>1</v>
      </c>
      <c r="AB64" s="169">
        <v>1</v>
      </c>
      <c r="AC64" s="89"/>
      <c r="AD64" s="202"/>
      <c r="AE64" s="172"/>
      <c r="AF64" s="204" t="s">
        <v>1165</v>
      </c>
    </row>
    <row r="65" spans="1:32" ht="25" customHeight="1" x14ac:dyDescent="0.15">
      <c r="A65" s="169">
        <v>61</v>
      </c>
      <c r="B65" s="89" t="s">
        <v>67</v>
      </c>
      <c r="C65" s="169"/>
      <c r="D65" s="38">
        <v>1</v>
      </c>
      <c r="E65" s="89"/>
      <c r="F65" s="169"/>
      <c r="G65" s="38"/>
      <c r="H65" s="38"/>
      <c r="I65" s="38"/>
      <c r="J65" s="38"/>
      <c r="K65" s="38"/>
      <c r="L65" s="38"/>
      <c r="M65" s="38"/>
      <c r="N65" s="38"/>
      <c r="O65" s="38">
        <v>1</v>
      </c>
      <c r="P65" s="38"/>
      <c r="Q65" s="38"/>
      <c r="R65" s="38">
        <v>1</v>
      </c>
      <c r="S65" s="38"/>
      <c r="T65" s="89"/>
      <c r="U65" s="14" t="s">
        <v>209</v>
      </c>
      <c r="V65" s="169"/>
      <c r="W65" s="38"/>
      <c r="X65" s="38">
        <v>1</v>
      </c>
      <c r="Y65" s="89">
        <v>1</v>
      </c>
      <c r="Z65" s="169"/>
      <c r="AA65" s="89">
        <v>1</v>
      </c>
      <c r="AB65" s="169">
        <v>1</v>
      </c>
      <c r="AC65" s="89"/>
      <c r="AD65" s="202"/>
      <c r="AE65" s="172"/>
      <c r="AF65" s="204" t="s">
        <v>1166</v>
      </c>
    </row>
    <row r="66" spans="1:32" ht="25" customHeight="1" x14ac:dyDescent="0.15">
      <c r="A66" s="169">
        <v>62</v>
      </c>
      <c r="B66" s="89" t="s">
        <v>67</v>
      </c>
      <c r="C66" s="169"/>
      <c r="D66" s="38"/>
      <c r="E66" s="89">
        <v>1</v>
      </c>
      <c r="F66" s="169"/>
      <c r="G66" s="38">
        <v>1</v>
      </c>
      <c r="H66" s="38">
        <v>1</v>
      </c>
      <c r="I66" s="38">
        <v>1</v>
      </c>
      <c r="J66" s="38">
        <v>1</v>
      </c>
      <c r="K66" s="38"/>
      <c r="L66" s="38"/>
      <c r="M66" s="38"/>
      <c r="N66" s="38"/>
      <c r="O66" s="38"/>
      <c r="P66" s="38"/>
      <c r="Q66" s="38"/>
      <c r="R66" s="38"/>
      <c r="S66" s="38">
        <v>1</v>
      </c>
      <c r="T66" s="89">
        <v>1</v>
      </c>
      <c r="U66" s="14" t="s">
        <v>233</v>
      </c>
      <c r="V66" s="169">
        <v>1</v>
      </c>
      <c r="W66" s="38">
        <v>1</v>
      </c>
      <c r="X66" s="38"/>
      <c r="Y66" s="89">
        <v>1</v>
      </c>
      <c r="Z66" s="169"/>
      <c r="AA66" s="89">
        <v>1</v>
      </c>
      <c r="AB66" s="169">
        <v>1</v>
      </c>
      <c r="AC66" s="89"/>
      <c r="AD66" s="202"/>
      <c r="AE66" s="172"/>
      <c r="AF66" s="204" t="s">
        <v>1167</v>
      </c>
    </row>
    <row r="67" spans="1:32" ht="25" customHeight="1" x14ac:dyDescent="0.15">
      <c r="A67" s="169">
        <v>63</v>
      </c>
      <c r="B67" s="89" t="s">
        <v>67</v>
      </c>
      <c r="C67" s="169">
        <v>1</v>
      </c>
      <c r="D67" s="38"/>
      <c r="E67" s="89"/>
      <c r="F67" s="169"/>
      <c r="G67" s="38">
        <v>1</v>
      </c>
      <c r="H67" s="38">
        <v>1</v>
      </c>
      <c r="I67" s="38">
        <v>1</v>
      </c>
      <c r="J67" s="38"/>
      <c r="K67" s="38"/>
      <c r="L67" s="38"/>
      <c r="M67" s="38"/>
      <c r="N67" s="38"/>
      <c r="O67" s="38"/>
      <c r="P67" s="38"/>
      <c r="Q67" s="38"/>
      <c r="R67" s="38"/>
      <c r="S67" s="38">
        <v>1</v>
      </c>
      <c r="T67" s="89"/>
      <c r="U67" s="14" t="s">
        <v>235</v>
      </c>
      <c r="V67" s="169"/>
      <c r="W67" s="38"/>
      <c r="X67" s="38"/>
      <c r="Y67" s="89">
        <v>1</v>
      </c>
      <c r="Z67" s="169"/>
      <c r="AA67" s="89">
        <v>1</v>
      </c>
      <c r="AB67" s="169">
        <v>1</v>
      </c>
      <c r="AC67" s="89"/>
      <c r="AD67" s="202"/>
      <c r="AE67" s="172" t="s">
        <v>234</v>
      </c>
      <c r="AF67" s="203" t="s">
        <v>1168</v>
      </c>
    </row>
    <row r="68" spans="1:32" ht="25" customHeight="1" x14ac:dyDescent="0.15">
      <c r="A68" s="169">
        <v>64</v>
      </c>
      <c r="B68" s="89" t="s">
        <v>67</v>
      </c>
      <c r="C68" s="169"/>
      <c r="D68" s="38">
        <v>1</v>
      </c>
      <c r="E68" s="89"/>
      <c r="F68" s="169">
        <v>1</v>
      </c>
      <c r="G68" s="38">
        <v>1</v>
      </c>
      <c r="H68" s="38"/>
      <c r="I68" s="38"/>
      <c r="J68" s="38"/>
      <c r="K68" s="38"/>
      <c r="L68" s="38"/>
      <c r="M68" s="38"/>
      <c r="N68" s="38"/>
      <c r="O68" s="38"/>
      <c r="P68" s="38"/>
      <c r="Q68" s="38"/>
      <c r="R68" s="38"/>
      <c r="S68" s="38">
        <v>1</v>
      </c>
      <c r="T68" s="89"/>
      <c r="U68" s="14" t="s">
        <v>236</v>
      </c>
      <c r="V68" s="169"/>
      <c r="W68" s="38">
        <v>1</v>
      </c>
      <c r="X68" s="38"/>
      <c r="Y68" s="89"/>
      <c r="Z68" s="169">
        <v>1</v>
      </c>
      <c r="AA68" s="89"/>
      <c r="AB68" s="169">
        <v>1</v>
      </c>
      <c r="AC68" s="89"/>
      <c r="AD68" s="202"/>
      <c r="AE68" s="172"/>
      <c r="AF68" s="204" t="s">
        <v>1169</v>
      </c>
    </row>
    <row r="69" spans="1:32" ht="25" customHeight="1" x14ac:dyDescent="0.15">
      <c r="A69" s="169">
        <v>65</v>
      </c>
      <c r="B69" s="89" t="s">
        <v>67</v>
      </c>
      <c r="C69" s="169"/>
      <c r="D69" s="38"/>
      <c r="E69" s="89">
        <v>1</v>
      </c>
      <c r="F69" s="169">
        <v>1</v>
      </c>
      <c r="G69" s="38">
        <v>1</v>
      </c>
      <c r="H69" s="38">
        <v>1</v>
      </c>
      <c r="I69" s="38"/>
      <c r="J69" s="38">
        <v>1</v>
      </c>
      <c r="K69" s="38">
        <v>1</v>
      </c>
      <c r="L69" s="38"/>
      <c r="M69" s="38"/>
      <c r="N69" s="38"/>
      <c r="O69" s="38"/>
      <c r="P69" s="38"/>
      <c r="Q69" s="38"/>
      <c r="R69" s="38"/>
      <c r="S69" s="38"/>
      <c r="T69" s="89">
        <v>1</v>
      </c>
      <c r="U69" s="14" t="s">
        <v>238</v>
      </c>
      <c r="V69" s="169"/>
      <c r="W69" s="38"/>
      <c r="X69" s="38"/>
      <c r="Y69" s="89">
        <v>1</v>
      </c>
      <c r="Z69" s="169"/>
      <c r="AA69" s="89">
        <v>1</v>
      </c>
      <c r="AB69" s="169">
        <v>1</v>
      </c>
      <c r="AC69" s="89"/>
      <c r="AD69" s="202"/>
      <c r="AE69" s="172" t="s">
        <v>237</v>
      </c>
      <c r="AF69" s="203" t="s">
        <v>1170</v>
      </c>
    </row>
    <row r="70" spans="1:32" ht="25" customHeight="1" x14ac:dyDescent="0.15">
      <c r="A70" s="169">
        <v>66</v>
      </c>
      <c r="B70" s="89" t="s">
        <v>67</v>
      </c>
      <c r="C70" s="169">
        <v>1</v>
      </c>
      <c r="D70" s="38"/>
      <c r="E70" s="89"/>
      <c r="F70" s="169">
        <v>1</v>
      </c>
      <c r="G70" s="38">
        <v>1</v>
      </c>
      <c r="H70" s="38"/>
      <c r="I70" s="38"/>
      <c r="J70" s="38">
        <v>1</v>
      </c>
      <c r="K70" s="38"/>
      <c r="L70" s="38"/>
      <c r="M70" s="38"/>
      <c r="N70" s="38"/>
      <c r="O70" s="38"/>
      <c r="P70" s="38"/>
      <c r="Q70" s="38"/>
      <c r="R70" s="38"/>
      <c r="S70" s="38"/>
      <c r="T70" s="89"/>
      <c r="V70" s="169">
        <v>1</v>
      </c>
      <c r="W70" s="38"/>
      <c r="X70" s="38"/>
      <c r="Y70" s="89"/>
      <c r="Z70" s="169">
        <v>1</v>
      </c>
      <c r="AA70" s="89"/>
      <c r="AB70" s="169">
        <v>1</v>
      </c>
      <c r="AC70" s="89"/>
      <c r="AD70" s="202"/>
      <c r="AE70" s="172" t="s">
        <v>239</v>
      </c>
      <c r="AF70" s="204" t="s">
        <v>1171</v>
      </c>
    </row>
    <row r="71" spans="1:32" ht="25" customHeight="1" x14ac:dyDescent="0.15">
      <c r="A71" s="169">
        <v>67</v>
      </c>
      <c r="B71" s="89" t="s">
        <v>67</v>
      </c>
      <c r="C71" s="169"/>
      <c r="D71" s="38"/>
      <c r="E71" s="89">
        <v>1</v>
      </c>
      <c r="F71" s="169">
        <v>1</v>
      </c>
      <c r="G71" s="38"/>
      <c r="H71" s="38">
        <v>1</v>
      </c>
      <c r="I71" s="38">
        <v>1</v>
      </c>
      <c r="J71" s="38"/>
      <c r="K71" s="38">
        <v>1</v>
      </c>
      <c r="L71" s="38"/>
      <c r="M71" s="38"/>
      <c r="N71" s="38"/>
      <c r="O71" s="38"/>
      <c r="P71" s="38"/>
      <c r="Q71" s="38"/>
      <c r="R71" s="38"/>
      <c r="S71" s="38">
        <v>1</v>
      </c>
      <c r="T71" s="89">
        <v>1</v>
      </c>
      <c r="U71" s="14" t="s">
        <v>240</v>
      </c>
      <c r="V71" s="169"/>
      <c r="W71" s="38">
        <v>1</v>
      </c>
      <c r="X71" s="38"/>
      <c r="Y71" s="89">
        <v>1</v>
      </c>
      <c r="Z71" s="169"/>
      <c r="AA71" s="89">
        <v>1</v>
      </c>
      <c r="AB71" s="169">
        <v>1</v>
      </c>
      <c r="AC71" s="89"/>
      <c r="AD71" s="202"/>
      <c r="AE71" s="172"/>
      <c r="AF71" s="204" t="s">
        <v>1172</v>
      </c>
    </row>
    <row r="72" spans="1:32" ht="25" customHeight="1" x14ac:dyDescent="0.15">
      <c r="A72" s="169">
        <v>68</v>
      </c>
      <c r="B72" s="89" t="s">
        <v>67</v>
      </c>
      <c r="C72" s="169">
        <v>1</v>
      </c>
      <c r="D72" s="38"/>
      <c r="E72" s="89"/>
      <c r="F72" s="169">
        <v>1</v>
      </c>
      <c r="G72" s="38">
        <v>1</v>
      </c>
      <c r="H72" s="38">
        <v>1</v>
      </c>
      <c r="I72" s="38">
        <v>1</v>
      </c>
      <c r="J72" s="38"/>
      <c r="K72" s="38">
        <v>1</v>
      </c>
      <c r="L72" s="38"/>
      <c r="M72" s="38"/>
      <c r="N72" s="38"/>
      <c r="O72" s="38"/>
      <c r="P72" s="38"/>
      <c r="Q72" s="38"/>
      <c r="R72" s="38"/>
      <c r="S72" s="38">
        <v>1</v>
      </c>
      <c r="T72" s="89"/>
      <c r="U72" s="14" t="s">
        <v>232</v>
      </c>
      <c r="V72" s="169">
        <v>1</v>
      </c>
      <c r="W72" s="38"/>
      <c r="X72" s="38">
        <v>1</v>
      </c>
      <c r="Y72" s="89"/>
      <c r="Z72" s="169"/>
      <c r="AA72" s="89">
        <v>1</v>
      </c>
      <c r="AB72" s="169">
        <v>1</v>
      </c>
      <c r="AC72" s="89"/>
      <c r="AD72" s="202"/>
      <c r="AE72" s="172"/>
      <c r="AF72" s="203" t="s">
        <v>1173</v>
      </c>
    </row>
    <row r="73" spans="1:32" ht="25" customHeight="1" x14ac:dyDescent="0.15">
      <c r="A73" s="169">
        <v>69</v>
      </c>
      <c r="B73" s="89" t="s">
        <v>67</v>
      </c>
      <c r="C73" s="169"/>
      <c r="D73" s="38"/>
      <c r="E73" s="89">
        <v>1</v>
      </c>
      <c r="F73" s="169">
        <v>1</v>
      </c>
      <c r="G73" s="38">
        <v>1</v>
      </c>
      <c r="H73" s="38">
        <v>1</v>
      </c>
      <c r="I73" s="38">
        <v>1</v>
      </c>
      <c r="J73" s="38"/>
      <c r="K73" s="38">
        <v>1</v>
      </c>
      <c r="L73" s="38"/>
      <c r="M73" s="38"/>
      <c r="N73" s="38"/>
      <c r="O73" s="38"/>
      <c r="P73" s="38"/>
      <c r="Q73" s="38"/>
      <c r="R73" s="38"/>
      <c r="S73" s="38"/>
      <c r="T73" s="89">
        <v>1</v>
      </c>
      <c r="U73" s="14" t="s">
        <v>241</v>
      </c>
      <c r="V73" s="169">
        <v>1</v>
      </c>
      <c r="W73" s="38"/>
      <c r="X73" s="38">
        <v>1</v>
      </c>
      <c r="Y73" s="89"/>
      <c r="Z73" s="169"/>
      <c r="AA73" s="89">
        <v>1</v>
      </c>
      <c r="AB73" s="169">
        <v>1</v>
      </c>
      <c r="AC73" s="89"/>
      <c r="AD73" s="202"/>
      <c r="AE73" s="172"/>
      <c r="AF73" s="203" t="s">
        <v>1174</v>
      </c>
    </row>
    <row r="74" spans="1:32" ht="25" customHeight="1" x14ac:dyDescent="0.15">
      <c r="A74" s="169">
        <v>70</v>
      </c>
      <c r="B74" s="89" t="s">
        <v>67</v>
      </c>
      <c r="C74" s="169">
        <v>1</v>
      </c>
      <c r="D74" s="38"/>
      <c r="E74" s="89"/>
      <c r="F74" s="169">
        <v>1</v>
      </c>
      <c r="G74" s="38">
        <v>1</v>
      </c>
      <c r="H74" s="38">
        <v>1</v>
      </c>
      <c r="I74" s="38"/>
      <c r="J74" s="38">
        <v>1</v>
      </c>
      <c r="K74" s="38"/>
      <c r="L74" s="38"/>
      <c r="M74" s="38"/>
      <c r="N74" s="38"/>
      <c r="O74" s="38"/>
      <c r="P74" s="38"/>
      <c r="Q74" s="38"/>
      <c r="R74" s="38"/>
      <c r="S74" s="38"/>
      <c r="T74" s="89">
        <v>1</v>
      </c>
      <c r="U74" s="14" t="s">
        <v>242</v>
      </c>
      <c r="V74" s="169"/>
      <c r="W74" s="38"/>
      <c r="X74" s="38"/>
      <c r="Y74" s="89">
        <v>1</v>
      </c>
      <c r="Z74" s="169"/>
      <c r="AA74" s="89">
        <v>1</v>
      </c>
      <c r="AB74" s="169">
        <v>1</v>
      </c>
      <c r="AC74" s="89"/>
      <c r="AD74" s="202"/>
      <c r="AE74" s="172"/>
      <c r="AF74" s="204" t="s">
        <v>1175</v>
      </c>
    </row>
    <row r="75" spans="1:32" ht="25" customHeight="1" x14ac:dyDescent="0.15">
      <c r="A75" s="169">
        <v>71</v>
      </c>
      <c r="B75" s="89" t="s">
        <v>67</v>
      </c>
      <c r="C75" s="169"/>
      <c r="D75" s="38">
        <v>1</v>
      </c>
      <c r="E75" s="89"/>
      <c r="F75" s="169">
        <v>1</v>
      </c>
      <c r="G75" s="38">
        <v>1</v>
      </c>
      <c r="H75" s="38"/>
      <c r="I75" s="38"/>
      <c r="J75" s="38"/>
      <c r="K75" s="38"/>
      <c r="L75" s="38"/>
      <c r="M75" s="38"/>
      <c r="N75" s="38"/>
      <c r="O75" s="38"/>
      <c r="P75" s="38"/>
      <c r="Q75" s="38"/>
      <c r="R75" s="38"/>
      <c r="S75" s="38"/>
      <c r="T75" s="89">
        <v>1</v>
      </c>
      <c r="U75" s="14" t="s">
        <v>243</v>
      </c>
      <c r="V75" s="169"/>
      <c r="W75" s="38"/>
      <c r="X75" s="38">
        <v>1</v>
      </c>
      <c r="Y75" s="89">
        <v>1</v>
      </c>
      <c r="Z75" s="169"/>
      <c r="AA75" s="89">
        <v>1</v>
      </c>
      <c r="AB75" s="169">
        <v>1</v>
      </c>
      <c r="AC75" s="89"/>
      <c r="AD75" s="202"/>
      <c r="AE75" s="172"/>
      <c r="AF75" s="203" t="s">
        <v>1176</v>
      </c>
    </row>
    <row r="76" spans="1:32" ht="25" customHeight="1" x14ac:dyDescent="0.15">
      <c r="A76" s="169">
        <v>72</v>
      </c>
      <c r="B76" s="89" t="s">
        <v>67</v>
      </c>
      <c r="C76" s="169"/>
      <c r="D76" s="38"/>
      <c r="E76" s="89">
        <v>1</v>
      </c>
      <c r="F76" s="169">
        <v>1</v>
      </c>
      <c r="G76" s="38">
        <v>1</v>
      </c>
      <c r="H76" s="38">
        <v>1</v>
      </c>
      <c r="I76" s="38"/>
      <c r="J76" s="38"/>
      <c r="K76" s="38"/>
      <c r="L76" s="38"/>
      <c r="M76" s="38"/>
      <c r="N76" s="38"/>
      <c r="O76" s="38"/>
      <c r="P76" s="38"/>
      <c r="Q76" s="38"/>
      <c r="R76" s="38"/>
      <c r="S76" s="38">
        <v>1</v>
      </c>
      <c r="T76" s="89"/>
      <c r="U76" s="14" t="s">
        <v>244</v>
      </c>
      <c r="V76" s="169">
        <v>1</v>
      </c>
      <c r="W76" s="38">
        <v>1</v>
      </c>
      <c r="X76" s="38"/>
      <c r="Y76" s="89"/>
      <c r="Z76" s="169">
        <v>1</v>
      </c>
      <c r="AA76" s="89"/>
      <c r="AB76" s="169">
        <v>1</v>
      </c>
      <c r="AC76" s="89"/>
      <c r="AD76" s="202"/>
      <c r="AE76" s="172"/>
      <c r="AF76" s="203" t="s">
        <v>1177</v>
      </c>
    </row>
    <row r="77" spans="1:32" ht="25" customHeight="1" x14ac:dyDescent="0.15">
      <c r="A77" s="169">
        <v>73</v>
      </c>
      <c r="B77" s="89" t="s">
        <v>67</v>
      </c>
      <c r="C77" s="169"/>
      <c r="D77" s="38"/>
      <c r="E77" s="89">
        <v>1</v>
      </c>
      <c r="F77" s="169">
        <v>1</v>
      </c>
      <c r="G77" s="38">
        <v>1</v>
      </c>
      <c r="H77" s="38"/>
      <c r="I77" s="38">
        <v>1</v>
      </c>
      <c r="J77" s="38"/>
      <c r="K77" s="38">
        <v>1</v>
      </c>
      <c r="L77" s="38"/>
      <c r="M77" s="38"/>
      <c r="N77" s="38"/>
      <c r="O77" s="38"/>
      <c r="P77" s="38"/>
      <c r="Q77" s="38"/>
      <c r="R77" s="38"/>
      <c r="S77" s="38">
        <v>1</v>
      </c>
      <c r="T77" s="89"/>
      <c r="U77" s="14" t="s">
        <v>245</v>
      </c>
      <c r="V77" s="169"/>
      <c r="W77" s="38"/>
      <c r="X77" s="38">
        <v>1</v>
      </c>
      <c r="Y77" s="89">
        <v>1</v>
      </c>
      <c r="Z77" s="169"/>
      <c r="AA77" s="89">
        <v>1</v>
      </c>
      <c r="AB77" s="169">
        <v>1</v>
      </c>
      <c r="AC77" s="89"/>
      <c r="AD77" s="202"/>
      <c r="AE77" s="172"/>
      <c r="AF77" s="203" t="s">
        <v>1178</v>
      </c>
    </row>
    <row r="78" spans="1:32" ht="25" customHeight="1" x14ac:dyDescent="0.15">
      <c r="A78" s="169">
        <v>74</v>
      </c>
      <c r="B78" s="89" t="s">
        <v>67</v>
      </c>
      <c r="C78" s="169">
        <v>1</v>
      </c>
      <c r="D78" s="38"/>
      <c r="E78" s="89"/>
      <c r="F78" s="169">
        <v>1</v>
      </c>
      <c r="G78" s="38">
        <v>1</v>
      </c>
      <c r="H78" s="38"/>
      <c r="I78" s="38"/>
      <c r="J78" s="38"/>
      <c r="K78" s="38"/>
      <c r="L78" s="38">
        <v>1</v>
      </c>
      <c r="M78" s="38"/>
      <c r="N78" s="38"/>
      <c r="O78" s="38"/>
      <c r="P78" s="38"/>
      <c r="Q78" s="38"/>
      <c r="R78" s="38"/>
      <c r="S78" s="38">
        <v>1</v>
      </c>
      <c r="T78" s="89"/>
      <c r="U78" s="14" t="s">
        <v>247</v>
      </c>
      <c r="V78" s="169">
        <v>1</v>
      </c>
      <c r="W78" s="38">
        <v>1</v>
      </c>
      <c r="X78" s="38"/>
      <c r="Y78" s="89">
        <v>1</v>
      </c>
      <c r="Z78" s="169"/>
      <c r="AA78" s="89">
        <v>1</v>
      </c>
      <c r="AB78" s="169">
        <v>1</v>
      </c>
      <c r="AC78" s="89"/>
      <c r="AD78" s="202"/>
      <c r="AE78" s="172" t="s">
        <v>224</v>
      </c>
      <c r="AF78" s="203" t="s">
        <v>1179</v>
      </c>
    </row>
    <row r="79" spans="1:32" ht="25" customHeight="1" x14ac:dyDescent="0.15">
      <c r="A79" s="169">
        <v>75</v>
      </c>
      <c r="B79" s="89" t="s">
        <v>67</v>
      </c>
      <c r="C79" s="169">
        <v>1</v>
      </c>
      <c r="D79" s="38"/>
      <c r="E79" s="89"/>
      <c r="F79" s="169">
        <v>1</v>
      </c>
      <c r="G79" s="38">
        <v>1</v>
      </c>
      <c r="H79" s="38"/>
      <c r="I79" s="38">
        <v>1</v>
      </c>
      <c r="J79" s="38"/>
      <c r="K79" s="38"/>
      <c r="L79" s="38">
        <v>1</v>
      </c>
      <c r="M79" s="38"/>
      <c r="N79" s="38"/>
      <c r="O79" s="38"/>
      <c r="P79" s="38"/>
      <c r="Q79" s="38"/>
      <c r="R79" s="38"/>
      <c r="S79" s="38"/>
      <c r="T79" s="89"/>
      <c r="V79" s="169"/>
      <c r="W79" s="38"/>
      <c r="X79" s="38"/>
      <c r="Y79" s="89">
        <v>1</v>
      </c>
      <c r="Z79" s="169"/>
      <c r="AA79" s="89">
        <v>1</v>
      </c>
      <c r="AB79" s="169">
        <v>1</v>
      </c>
      <c r="AC79" s="89"/>
      <c r="AD79" s="202"/>
      <c r="AE79" s="172"/>
      <c r="AF79" s="203" t="s">
        <v>1180</v>
      </c>
    </row>
    <row r="80" spans="1:32" ht="25" customHeight="1" x14ac:dyDescent="0.15">
      <c r="A80" s="169">
        <v>76</v>
      </c>
      <c r="B80" s="89" t="s">
        <v>67</v>
      </c>
      <c r="C80" s="169"/>
      <c r="D80" s="38"/>
      <c r="E80" s="89">
        <v>1</v>
      </c>
      <c r="F80" s="169"/>
      <c r="G80" s="38"/>
      <c r="H80" s="38"/>
      <c r="I80" s="38"/>
      <c r="J80" s="38"/>
      <c r="K80" s="38"/>
      <c r="L80" s="38">
        <v>1</v>
      </c>
      <c r="M80" s="38">
        <v>1</v>
      </c>
      <c r="N80" s="38"/>
      <c r="O80" s="38"/>
      <c r="P80" s="38">
        <v>1</v>
      </c>
      <c r="Q80" s="38"/>
      <c r="R80" s="38"/>
      <c r="S80" s="38">
        <v>1</v>
      </c>
      <c r="T80" s="89"/>
      <c r="U80" s="14" t="s">
        <v>250</v>
      </c>
      <c r="V80" s="169"/>
      <c r="W80" s="38"/>
      <c r="X80" s="38">
        <v>1</v>
      </c>
      <c r="Y80" s="89">
        <v>1</v>
      </c>
      <c r="Z80" s="169"/>
      <c r="AA80" s="89">
        <v>1</v>
      </c>
      <c r="AB80" s="169">
        <v>1</v>
      </c>
      <c r="AC80" s="89"/>
      <c r="AD80" s="202" t="s">
        <v>248</v>
      </c>
      <c r="AE80" s="172" t="s">
        <v>249</v>
      </c>
      <c r="AF80" s="203" t="s">
        <v>1181</v>
      </c>
    </row>
    <row r="81" spans="1:32" ht="25" customHeight="1" x14ac:dyDescent="0.15">
      <c r="A81" s="169">
        <v>77</v>
      </c>
      <c r="B81" s="89" t="s">
        <v>67</v>
      </c>
      <c r="C81" s="169"/>
      <c r="D81" s="38"/>
      <c r="E81" s="89">
        <v>1</v>
      </c>
      <c r="F81" s="169">
        <v>1</v>
      </c>
      <c r="G81" s="38">
        <v>1</v>
      </c>
      <c r="H81" s="38"/>
      <c r="I81" s="38"/>
      <c r="J81" s="38"/>
      <c r="K81" s="38">
        <v>1</v>
      </c>
      <c r="L81" s="38"/>
      <c r="M81" s="38"/>
      <c r="N81" s="38"/>
      <c r="O81" s="38"/>
      <c r="P81" s="38"/>
      <c r="Q81" s="38"/>
      <c r="R81" s="38"/>
      <c r="S81" s="38"/>
      <c r="T81" s="89">
        <v>1</v>
      </c>
      <c r="U81" s="14" t="s">
        <v>251</v>
      </c>
      <c r="V81" s="169">
        <v>1</v>
      </c>
      <c r="W81" s="38"/>
      <c r="X81" s="38">
        <v>1</v>
      </c>
      <c r="Y81" s="89"/>
      <c r="Z81" s="169"/>
      <c r="AA81" s="89">
        <v>1</v>
      </c>
      <c r="AB81" s="169">
        <v>1</v>
      </c>
      <c r="AC81" s="89"/>
      <c r="AD81" s="202"/>
      <c r="AE81" s="172" t="s">
        <v>252</v>
      </c>
      <c r="AF81" s="203" t="s">
        <v>1182</v>
      </c>
    </row>
    <row r="82" spans="1:32" ht="25" customHeight="1" x14ac:dyDescent="0.15">
      <c r="A82" s="169">
        <v>78</v>
      </c>
      <c r="B82" s="89" t="s">
        <v>67</v>
      </c>
      <c r="C82" s="169"/>
      <c r="D82" s="38"/>
      <c r="E82" s="89">
        <v>1</v>
      </c>
      <c r="F82" s="169">
        <v>1</v>
      </c>
      <c r="G82" s="38">
        <v>1</v>
      </c>
      <c r="H82" s="38"/>
      <c r="I82" s="38"/>
      <c r="J82" s="38">
        <v>1</v>
      </c>
      <c r="K82" s="38"/>
      <c r="L82" s="38"/>
      <c r="M82" s="38"/>
      <c r="N82" s="38"/>
      <c r="O82" s="38"/>
      <c r="P82" s="38"/>
      <c r="Q82" s="38"/>
      <c r="R82" s="38"/>
      <c r="S82" s="38"/>
      <c r="T82" s="89">
        <v>1</v>
      </c>
      <c r="U82" s="14" t="s">
        <v>254</v>
      </c>
      <c r="V82" s="169">
        <v>1</v>
      </c>
      <c r="W82" s="38"/>
      <c r="X82" s="38">
        <v>1</v>
      </c>
      <c r="Y82" s="89"/>
      <c r="Z82" s="169"/>
      <c r="AA82" s="89">
        <v>1</v>
      </c>
      <c r="AB82" s="169">
        <v>1</v>
      </c>
      <c r="AC82" s="89"/>
      <c r="AD82" s="202"/>
      <c r="AE82" s="172" t="s">
        <v>253</v>
      </c>
      <c r="AF82" s="203" t="s">
        <v>1183</v>
      </c>
    </row>
    <row r="83" spans="1:32" ht="25" customHeight="1" x14ac:dyDescent="0.15">
      <c r="A83" s="169">
        <v>79</v>
      </c>
      <c r="B83" s="89" t="s">
        <v>67</v>
      </c>
      <c r="C83" s="169"/>
      <c r="D83" s="38"/>
      <c r="E83" s="89">
        <v>1</v>
      </c>
      <c r="F83" s="169">
        <v>1</v>
      </c>
      <c r="G83" s="38">
        <v>1</v>
      </c>
      <c r="H83" s="38"/>
      <c r="I83" s="38"/>
      <c r="J83" s="38"/>
      <c r="K83" s="38"/>
      <c r="L83" s="38">
        <v>1</v>
      </c>
      <c r="M83" s="38"/>
      <c r="N83" s="38"/>
      <c r="O83" s="38"/>
      <c r="P83" s="38"/>
      <c r="Q83" s="38"/>
      <c r="R83" s="38"/>
      <c r="S83" s="38">
        <v>1</v>
      </c>
      <c r="T83" s="89"/>
      <c r="U83" s="14" t="s">
        <v>241</v>
      </c>
      <c r="V83" s="169">
        <v>1</v>
      </c>
      <c r="W83" s="38"/>
      <c r="X83" s="38">
        <v>1</v>
      </c>
      <c r="Y83" s="89"/>
      <c r="Z83" s="169"/>
      <c r="AA83" s="89">
        <v>1</v>
      </c>
      <c r="AB83" s="169">
        <v>1</v>
      </c>
      <c r="AC83" s="89"/>
      <c r="AD83" s="202"/>
      <c r="AE83" s="172" t="s">
        <v>255</v>
      </c>
      <c r="AF83" s="203" t="s">
        <v>1184</v>
      </c>
    </row>
    <row r="84" spans="1:32" ht="25" customHeight="1" x14ac:dyDescent="0.15">
      <c r="A84" s="169">
        <v>80</v>
      </c>
      <c r="B84" s="89" t="s">
        <v>67</v>
      </c>
      <c r="C84" s="169"/>
      <c r="D84" s="38"/>
      <c r="E84" s="89">
        <v>1</v>
      </c>
      <c r="F84" s="169">
        <v>1</v>
      </c>
      <c r="G84" s="38">
        <v>1</v>
      </c>
      <c r="H84" s="38">
        <v>1</v>
      </c>
      <c r="I84" s="38"/>
      <c r="J84" s="38">
        <v>1</v>
      </c>
      <c r="K84" s="38">
        <v>1</v>
      </c>
      <c r="L84" s="38">
        <v>1</v>
      </c>
      <c r="M84" s="38"/>
      <c r="N84" s="38"/>
      <c r="O84" s="38"/>
      <c r="P84" s="38">
        <v>1</v>
      </c>
      <c r="Q84" s="38"/>
      <c r="R84" s="38"/>
      <c r="S84" s="38">
        <v>1</v>
      </c>
      <c r="T84" s="89">
        <v>1</v>
      </c>
      <c r="U84" s="14" t="s">
        <v>257</v>
      </c>
      <c r="V84" s="169">
        <v>1</v>
      </c>
      <c r="W84" s="38"/>
      <c r="X84" s="38">
        <v>1</v>
      </c>
      <c r="Y84" s="89">
        <v>1</v>
      </c>
      <c r="Z84" s="169"/>
      <c r="AA84" s="89">
        <v>1</v>
      </c>
      <c r="AB84" s="169">
        <v>1</v>
      </c>
      <c r="AC84" s="89"/>
      <c r="AD84" s="202"/>
      <c r="AE84" s="172" t="s">
        <v>256</v>
      </c>
      <c r="AF84" s="203" t="s">
        <v>1185</v>
      </c>
    </row>
    <row r="85" spans="1:32" ht="25" customHeight="1" x14ac:dyDescent="0.15">
      <c r="A85" s="169">
        <v>81</v>
      </c>
      <c r="B85" s="89" t="s">
        <v>67</v>
      </c>
      <c r="C85" s="169"/>
      <c r="D85" s="38">
        <v>1</v>
      </c>
      <c r="E85" s="89"/>
      <c r="F85" s="169">
        <v>1</v>
      </c>
      <c r="G85" s="38">
        <v>1</v>
      </c>
      <c r="H85" s="38"/>
      <c r="I85" s="38"/>
      <c r="J85" s="38"/>
      <c r="K85" s="38"/>
      <c r="L85" s="38">
        <v>1</v>
      </c>
      <c r="M85" s="38"/>
      <c r="N85" s="38"/>
      <c r="O85" s="38">
        <v>1</v>
      </c>
      <c r="P85" s="38"/>
      <c r="Q85" s="38"/>
      <c r="R85" s="38"/>
      <c r="S85" s="38"/>
      <c r="T85" s="89"/>
      <c r="V85" s="169"/>
      <c r="W85" s="38"/>
      <c r="X85" s="38">
        <v>1</v>
      </c>
      <c r="Y85" s="89"/>
      <c r="Z85" s="169"/>
      <c r="AA85" s="89">
        <v>1</v>
      </c>
      <c r="AB85" s="169">
        <v>1</v>
      </c>
      <c r="AC85" s="89"/>
      <c r="AD85" s="202"/>
      <c r="AE85" s="172"/>
      <c r="AF85" s="204" t="s">
        <v>1186</v>
      </c>
    </row>
    <row r="86" spans="1:32" ht="25" customHeight="1" x14ac:dyDescent="0.15">
      <c r="A86" s="169">
        <v>82</v>
      </c>
      <c r="B86" s="89" t="s">
        <v>67</v>
      </c>
      <c r="C86" s="169"/>
      <c r="D86" s="38"/>
      <c r="E86" s="89">
        <v>1</v>
      </c>
      <c r="F86" s="169">
        <v>1</v>
      </c>
      <c r="G86" s="38">
        <v>1</v>
      </c>
      <c r="H86" s="38"/>
      <c r="I86" s="38">
        <v>1</v>
      </c>
      <c r="J86" s="38">
        <v>1</v>
      </c>
      <c r="K86" s="38"/>
      <c r="L86" s="38">
        <v>1</v>
      </c>
      <c r="M86" s="38"/>
      <c r="N86" s="38"/>
      <c r="O86" s="38"/>
      <c r="P86" s="38">
        <v>1</v>
      </c>
      <c r="Q86" s="38"/>
      <c r="R86" s="38">
        <v>1</v>
      </c>
      <c r="S86" s="38"/>
      <c r="T86" s="89"/>
      <c r="U86" s="14" t="s">
        <v>208</v>
      </c>
      <c r="V86" s="169"/>
      <c r="W86" s="38"/>
      <c r="X86" s="38">
        <v>1</v>
      </c>
      <c r="Y86" s="89">
        <v>1</v>
      </c>
      <c r="Z86" s="169"/>
      <c r="AA86" s="89">
        <v>1</v>
      </c>
      <c r="AB86" s="169">
        <v>1</v>
      </c>
      <c r="AC86" s="89"/>
      <c r="AD86" s="202"/>
      <c r="AE86" s="172"/>
      <c r="AF86" s="203" t="s">
        <v>1187</v>
      </c>
    </row>
    <row r="87" spans="1:32" ht="25" customHeight="1" x14ac:dyDescent="0.15">
      <c r="A87" s="169">
        <v>83</v>
      </c>
      <c r="B87" s="89" t="s">
        <v>67</v>
      </c>
      <c r="C87" s="169">
        <v>1</v>
      </c>
      <c r="D87" s="38"/>
      <c r="E87" s="89"/>
      <c r="F87" s="169">
        <v>1</v>
      </c>
      <c r="G87" s="38"/>
      <c r="H87" s="38"/>
      <c r="I87" s="38"/>
      <c r="J87" s="38">
        <v>1</v>
      </c>
      <c r="K87" s="38"/>
      <c r="L87" s="38"/>
      <c r="M87" s="38"/>
      <c r="N87" s="38"/>
      <c r="O87" s="38"/>
      <c r="P87" s="38"/>
      <c r="Q87" s="38"/>
      <c r="R87" s="38"/>
      <c r="S87" s="38"/>
      <c r="T87" s="89"/>
      <c r="V87" s="169"/>
      <c r="W87" s="38"/>
      <c r="X87" s="38"/>
      <c r="Y87" s="89">
        <v>1</v>
      </c>
      <c r="Z87" s="169"/>
      <c r="AA87" s="89">
        <v>1</v>
      </c>
      <c r="AB87" s="169">
        <v>1</v>
      </c>
      <c r="AC87" s="89"/>
      <c r="AD87" s="202"/>
      <c r="AE87" s="172"/>
      <c r="AF87" s="204" t="s">
        <v>1188</v>
      </c>
    </row>
    <row r="88" spans="1:32" ht="25" customHeight="1" x14ac:dyDescent="0.15">
      <c r="A88" s="169">
        <v>84</v>
      </c>
      <c r="B88" s="89" t="s">
        <v>67</v>
      </c>
      <c r="C88" s="169"/>
      <c r="D88" s="38"/>
      <c r="E88" s="89">
        <v>1</v>
      </c>
      <c r="F88" s="169">
        <v>1</v>
      </c>
      <c r="G88" s="38">
        <v>1</v>
      </c>
      <c r="H88" s="38">
        <v>1</v>
      </c>
      <c r="I88" s="38">
        <v>1</v>
      </c>
      <c r="J88" s="38"/>
      <c r="K88" s="38">
        <v>1</v>
      </c>
      <c r="L88" s="38"/>
      <c r="M88" s="38"/>
      <c r="N88" s="38"/>
      <c r="O88" s="38"/>
      <c r="P88" s="38"/>
      <c r="Q88" s="38"/>
      <c r="R88" s="38"/>
      <c r="S88" s="38">
        <v>1</v>
      </c>
      <c r="T88" s="89">
        <v>1</v>
      </c>
      <c r="U88" s="14" t="s">
        <v>258</v>
      </c>
      <c r="V88" s="169">
        <v>1</v>
      </c>
      <c r="W88" s="38">
        <v>1</v>
      </c>
      <c r="X88" s="38"/>
      <c r="Y88" s="89"/>
      <c r="Z88" s="169"/>
      <c r="AA88" s="89">
        <v>1</v>
      </c>
      <c r="AB88" s="169">
        <v>1</v>
      </c>
      <c r="AC88" s="89"/>
      <c r="AD88" s="202"/>
      <c r="AE88" s="172"/>
      <c r="AF88" s="203" t="s">
        <v>1189</v>
      </c>
    </row>
    <row r="89" spans="1:32" ht="25" customHeight="1" x14ac:dyDescent="0.15">
      <c r="A89" s="169">
        <v>85</v>
      </c>
      <c r="B89" s="89" t="s">
        <v>67</v>
      </c>
      <c r="C89" s="169"/>
      <c r="D89" s="38">
        <v>1</v>
      </c>
      <c r="E89" s="89"/>
      <c r="F89" s="169">
        <v>1</v>
      </c>
      <c r="G89" s="38"/>
      <c r="H89" s="38"/>
      <c r="I89" s="38"/>
      <c r="J89" s="38"/>
      <c r="K89" s="38">
        <v>1</v>
      </c>
      <c r="L89" s="38"/>
      <c r="M89" s="38"/>
      <c r="N89" s="38"/>
      <c r="O89" s="38"/>
      <c r="P89" s="38"/>
      <c r="Q89" s="38"/>
      <c r="R89" s="38"/>
      <c r="S89" s="38">
        <v>1</v>
      </c>
      <c r="T89" s="89"/>
      <c r="U89" s="14" t="s">
        <v>259</v>
      </c>
      <c r="V89" s="169"/>
      <c r="W89" s="38">
        <v>1</v>
      </c>
      <c r="X89" s="38"/>
      <c r="Y89" s="89"/>
      <c r="Z89" s="169">
        <v>1</v>
      </c>
      <c r="AA89" s="89"/>
      <c r="AB89" s="169">
        <v>1</v>
      </c>
      <c r="AC89" s="89"/>
      <c r="AD89" s="202"/>
      <c r="AE89" s="172"/>
      <c r="AF89" s="203" t="s">
        <v>1190</v>
      </c>
    </row>
    <row r="90" spans="1:32" ht="25" customHeight="1" x14ac:dyDescent="0.15">
      <c r="A90" s="169">
        <v>86</v>
      </c>
      <c r="B90" s="89" t="s">
        <v>67</v>
      </c>
      <c r="C90" s="169">
        <v>1</v>
      </c>
      <c r="D90" s="38"/>
      <c r="E90" s="89"/>
      <c r="F90" s="169">
        <v>1</v>
      </c>
      <c r="G90" s="38">
        <v>1</v>
      </c>
      <c r="H90" s="38"/>
      <c r="I90" s="38"/>
      <c r="J90" s="38">
        <v>1</v>
      </c>
      <c r="K90" s="38"/>
      <c r="L90" s="38"/>
      <c r="M90" s="38"/>
      <c r="N90" s="38"/>
      <c r="O90" s="38"/>
      <c r="P90" s="38"/>
      <c r="Q90" s="38"/>
      <c r="R90" s="38"/>
      <c r="S90" s="38"/>
      <c r="T90" s="89"/>
      <c r="V90" s="169">
        <v>1</v>
      </c>
      <c r="W90" s="38"/>
      <c r="X90" s="38"/>
      <c r="Y90" s="89"/>
      <c r="Z90" s="169">
        <v>1</v>
      </c>
      <c r="AA90" s="89"/>
      <c r="AB90" s="169">
        <v>1</v>
      </c>
      <c r="AC90" s="89"/>
      <c r="AD90" s="202"/>
      <c r="AE90" s="172"/>
      <c r="AF90" s="203" t="s">
        <v>1191</v>
      </c>
    </row>
    <row r="91" spans="1:32" ht="25" customHeight="1" x14ac:dyDescent="0.15">
      <c r="A91" s="169">
        <v>87</v>
      </c>
      <c r="B91" s="89" t="s">
        <v>67</v>
      </c>
      <c r="C91" s="169">
        <v>1</v>
      </c>
      <c r="D91" s="38"/>
      <c r="E91" s="89"/>
      <c r="F91" s="169">
        <v>1</v>
      </c>
      <c r="G91" s="38"/>
      <c r="H91" s="38"/>
      <c r="I91" s="38"/>
      <c r="J91" s="38">
        <v>1</v>
      </c>
      <c r="K91" s="38"/>
      <c r="L91" s="38"/>
      <c r="M91" s="38"/>
      <c r="N91" s="38"/>
      <c r="O91" s="38"/>
      <c r="P91" s="38"/>
      <c r="Q91" s="38"/>
      <c r="R91" s="38"/>
      <c r="S91" s="38"/>
      <c r="T91" s="89"/>
      <c r="V91" s="169"/>
      <c r="W91" s="38"/>
      <c r="X91" s="38"/>
      <c r="Y91" s="89">
        <v>1</v>
      </c>
      <c r="Z91" s="169">
        <v>1</v>
      </c>
      <c r="AA91" s="89"/>
      <c r="AB91" s="169">
        <v>1</v>
      </c>
      <c r="AC91" s="89"/>
      <c r="AD91" s="202"/>
      <c r="AE91" s="172"/>
      <c r="AF91" s="204" t="s">
        <v>1192</v>
      </c>
    </row>
    <row r="92" spans="1:32" ht="25" customHeight="1" x14ac:dyDescent="0.15">
      <c r="A92" s="169">
        <v>88</v>
      </c>
      <c r="B92" s="89" t="s">
        <v>67</v>
      </c>
      <c r="C92" s="169">
        <v>1</v>
      </c>
      <c r="D92" s="38"/>
      <c r="E92" s="89"/>
      <c r="F92" s="169">
        <v>1</v>
      </c>
      <c r="G92" s="38"/>
      <c r="H92" s="38"/>
      <c r="I92" s="38"/>
      <c r="J92" s="38">
        <v>1</v>
      </c>
      <c r="K92" s="38"/>
      <c r="L92" s="38"/>
      <c r="M92" s="38"/>
      <c r="N92" s="38"/>
      <c r="O92" s="38"/>
      <c r="P92" s="38"/>
      <c r="Q92" s="38"/>
      <c r="R92" s="38"/>
      <c r="S92" s="38"/>
      <c r="T92" s="89"/>
      <c r="V92" s="169"/>
      <c r="W92" s="38"/>
      <c r="X92" s="38"/>
      <c r="Y92" s="89">
        <v>1</v>
      </c>
      <c r="Z92" s="169">
        <v>1</v>
      </c>
      <c r="AA92" s="89"/>
      <c r="AB92" s="169">
        <v>1</v>
      </c>
      <c r="AC92" s="89"/>
      <c r="AD92" s="202"/>
      <c r="AE92" s="172"/>
      <c r="AF92" s="204" t="s">
        <v>1193</v>
      </c>
    </row>
    <row r="93" spans="1:32" ht="25" customHeight="1" x14ac:dyDescent="0.15">
      <c r="A93" s="169">
        <v>89</v>
      </c>
      <c r="B93" s="89" t="s">
        <v>67</v>
      </c>
      <c r="C93" s="169"/>
      <c r="D93" s="38"/>
      <c r="E93" s="89">
        <v>1</v>
      </c>
      <c r="F93" s="169">
        <v>1</v>
      </c>
      <c r="G93" s="38"/>
      <c r="H93" s="38"/>
      <c r="I93" s="38">
        <v>1</v>
      </c>
      <c r="J93" s="38"/>
      <c r="K93" s="38">
        <v>1</v>
      </c>
      <c r="L93" s="38"/>
      <c r="M93" s="38"/>
      <c r="N93" s="38"/>
      <c r="O93" s="38"/>
      <c r="P93" s="38"/>
      <c r="Q93" s="38"/>
      <c r="R93" s="38"/>
      <c r="S93" s="38"/>
      <c r="T93" s="89"/>
      <c r="V93" s="169">
        <v>1</v>
      </c>
      <c r="W93" s="38"/>
      <c r="X93" s="38"/>
      <c r="Y93" s="89"/>
      <c r="Z93" s="169"/>
      <c r="AA93" s="89">
        <v>1</v>
      </c>
      <c r="AB93" s="169">
        <v>1</v>
      </c>
      <c r="AC93" s="89"/>
      <c r="AD93" s="202"/>
      <c r="AE93" s="172"/>
      <c r="AF93" s="203" t="s">
        <v>1194</v>
      </c>
    </row>
    <row r="94" spans="1:32" ht="25" customHeight="1" x14ac:dyDescent="0.15">
      <c r="A94" s="169">
        <v>90</v>
      </c>
      <c r="B94" s="89" t="s">
        <v>67</v>
      </c>
      <c r="C94" s="169">
        <v>1</v>
      </c>
      <c r="D94" s="38"/>
      <c r="E94" s="89"/>
      <c r="F94" s="169"/>
      <c r="G94" s="38"/>
      <c r="H94" s="38"/>
      <c r="I94" s="38"/>
      <c r="J94" s="38"/>
      <c r="K94" s="38"/>
      <c r="L94" s="38">
        <v>1</v>
      </c>
      <c r="M94" s="38"/>
      <c r="N94" s="38"/>
      <c r="O94" s="38"/>
      <c r="P94" s="38"/>
      <c r="Q94" s="38"/>
      <c r="R94" s="38"/>
      <c r="S94" s="38">
        <v>1</v>
      </c>
      <c r="T94" s="89"/>
      <c r="U94" s="14" t="s">
        <v>217</v>
      </c>
      <c r="V94" s="169">
        <v>1</v>
      </c>
      <c r="W94" s="38">
        <v>1</v>
      </c>
      <c r="X94" s="38"/>
      <c r="Y94" s="89"/>
      <c r="Z94" s="169">
        <v>1</v>
      </c>
      <c r="AA94" s="89"/>
      <c r="AB94" s="169">
        <v>1</v>
      </c>
      <c r="AC94" s="89"/>
      <c r="AD94" s="202"/>
      <c r="AE94" s="172"/>
      <c r="AF94" s="204" t="s">
        <v>1195</v>
      </c>
    </row>
    <row r="95" spans="1:32" ht="25" customHeight="1" x14ac:dyDescent="0.15">
      <c r="A95" s="169">
        <v>91</v>
      </c>
      <c r="B95" s="89" t="s">
        <v>67</v>
      </c>
      <c r="C95" s="169">
        <v>1</v>
      </c>
      <c r="D95" s="38"/>
      <c r="E95" s="89"/>
      <c r="F95" s="169">
        <v>1</v>
      </c>
      <c r="G95" s="38">
        <v>1</v>
      </c>
      <c r="H95" s="38">
        <v>1</v>
      </c>
      <c r="I95" s="38"/>
      <c r="J95" s="38">
        <v>1</v>
      </c>
      <c r="K95" s="38"/>
      <c r="L95" s="38"/>
      <c r="M95" s="38"/>
      <c r="N95" s="38"/>
      <c r="O95" s="38"/>
      <c r="P95" s="38"/>
      <c r="Q95" s="38"/>
      <c r="R95" s="38"/>
      <c r="S95" s="38">
        <v>1</v>
      </c>
      <c r="T95" s="89"/>
      <c r="U95" s="14" t="s">
        <v>233</v>
      </c>
      <c r="V95" s="169"/>
      <c r="W95" s="38"/>
      <c r="X95" s="38"/>
      <c r="Y95" s="89">
        <v>1</v>
      </c>
      <c r="Z95" s="169">
        <v>1</v>
      </c>
      <c r="AA95" s="89"/>
      <c r="AB95" s="169">
        <v>1</v>
      </c>
      <c r="AC95" s="89"/>
      <c r="AD95" s="202"/>
      <c r="AE95" s="172"/>
      <c r="AF95" s="203" t="s">
        <v>1196</v>
      </c>
    </row>
    <row r="96" spans="1:32" ht="25" customHeight="1" x14ac:dyDescent="0.15">
      <c r="A96" s="169">
        <v>92</v>
      </c>
      <c r="B96" s="89" t="s">
        <v>67</v>
      </c>
      <c r="C96" s="169">
        <v>1</v>
      </c>
      <c r="D96" s="38"/>
      <c r="E96" s="89"/>
      <c r="F96" s="169">
        <v>1</v>
      </c>
      <c r="G96" s="38">
        <v>1</v>
      </c>
      <c r="H96" s="38">
        <v>1</v>
      </c>
      <c r="I96" s="38">
        <v>1</v>
      </c>
      <c r="J96" s="38"/>
      <c r="K96" s="38"/>
      <c r="L96" s="38">
        <v>1</v>
      </c>
      <c r="M96" s="38"/>
      <c r="N96" s="38"/>
      <c r="O96" s="38"/>
      <c r="P96" s="38"/>
      <c r="Q96" s="38"/>
      <c r="R96" s="38"/>
      <c r="S96" s="38"/>
      <c r="T96" s="89"/>
      <c r="V96" s="169">
        <v>1</v>
      </c>
      <c r="W96" s="38"/>
      <c r="X96" s="38"/>
      <c r="Y96" s="89">
        <v>1</v>
      </c>
      <c r="Z96" s="169">
        <v>1</v>
      </c>
      <c r="AA96" s="89"/>
      <c r="AB96" s="169">
        <v>1</v>
      </c>
      <c r="AC96" s="89"/>
      <c r="AD96" s="202"/>
      <c r="AE96" s="172"/>
      <c r="AF96" s="203" t="s">
        <v>1197</v>
      </c>
    </row>
    <row r="97" spans="1:32" ht="25" customHeight="1" x14ac:dyDescent="0.15">
      <c r="A97" s="169">
        <v>93</v>
      </c>
      <c r="B97" s="89" t="s">
        <v>67</v>
      </c>
      <c r="C97" s="169">
        <v>1</v>
      </c>
      <c r="D97" s="38"/>
      <c r="E97" s="89"/>
      <c r="F97" s="169">
        <v>1</v>
      </c>
      <c r="G97" s="38">
        <v>1</v>
      </c>
      <c r="H97" s="38">
        <v>1</v>
      </c>
      <c r="I97" s="38"/>
      <c r="J97" s="38"/>
      <c r="K97" s="38"/>
      <c r="L97" s="38">
        <v>1</v>
      </c>
      <c r="M97" s="38"/>
      <c r="N97" s="38"/>
      <c r="O97" s="38"/>
      <c r="P97" s="38"/>
      <c r="Q97" s="38"/>
      <c r="R97" s="38"/>
      <c r="S97" s="38">
        <v>1</v>
      </c>
      <c r="T97" s="89"/>
      <c r="U97" s="14" t="s">
        <v>217</v>
      </c>
      <c r="V97" s="169">
        <v>1</v>
      </c>
      <c r="W97" s="38">
        <v>1</v>
      </c>
      <c r="X97" s="38"/>
      <c r="Y97" s="89">
        <v>1</v>
      </c>
      <c r="Z97" s="169">
        <v>1</v>
      </c>
      <c r="AA97" s="89"/>
      <c r="AB97" s="169">
        <v>1</v>
      </c>
      <c r="AC97" s="89"/>
      <c r="AD97" s="202"/>
      <c r="AE97" s="172"/>
      <c r="AF97" s="203" t="s">
        <v>1198</v>
      </c>
    </row>
    <row r="98" spans="1:32" ht="25" customHeight="1" x14ac:dyDescent="0.15">
      <c r="A98" s="169">
        <v>94</v>
      </c>
      <c r="B98" s="89" t="s">
        <v>67</v>
      </c>
      <c r="C98" s="169">
        <v>1</v>
      </c>
      <c r="D98" s="38"/>
      <c r="E98" s="89"/>
      <c r="F98" s="169">
        <v>1</v>
      </c>
      <c r="G98" s="38">
        <v>1</v>
      </c>
      <c r="H98" s="38">
        <v>1</v>
      </c>
      <c r="I98" s="38">
        <v>1</v>
      </c>
      <c r="J98" s="38"/>
      <c r="K98" s="38"/>
      <c r="L98" s="38">
        <v>1</v>
      </c>
      <c r="M98" s="38"/>
      <c r="N98" s="38"/>
      <c r="O98" s="38"/>
      <c r="P98" s="38"/>
      <c r="Q98" s="38"/>
      <c r="R98" s="38"/>
      <c r="S98" s="38">
        <v>1</v>
      </c>
      <c r="T98" s="89"/>
      <c r="U98" s="14" t="s">
        <v>217</v>
      </c>
      <c r="V98" s="169">
        <v>1</v>
      </c>
      <c r="W98" s="38">
        <v>1</v>
      </c>
      <c r="X98" s="38"/>
      <c r="Y98" s="89">
        <v>1</v>
      </c>
      <c r="Z98" s="169">
        <v>1</v>
      </c>
      <c r="AA98" s="89"/>
      <c r="AB98" s="169">
        <v>1</v>
      </c>
      <c r="AC98" s="89"/>
      <c r="AD98" s="202"/>
      <c r="AE98" s="172"/>
      <c r="AF98" s="203" t="s">
        <v>1199</v>
      </c>
    </row>
    <row r="99" spans="1:32" ht="25" customHeight="1" x14ac:dyDescent="0.15">
      <c r="A99" s="169">
        <v>95</v>
      </c>
      <c r="B99" s="89" t="s">
        <v>67</v>
      </c>
      <c r="C99" s="169">
        <v>1</v>
      </c>
      <c r="D99" s="38"/>
      <c r="E99" s="89"/>
      <c r="F99" s="169"/>
      <c r="G99" s="38">
        <v>1</v>
      </c>
      <c r="H99" s="38"/>
      <c r="I99" s="38"/>
      <c r="J99" s="38">
        <v>1</v>
      </c>
      <c r="K99" s="38"/>
      <c r="L99" s="38"/>
      <c r="M99" s="38"/>
      <c r="N99" s="38"/>
      <c r="O99" s="38"/>
      <c r="P99" s="38"/>
      <c r="Q99" s="38"/>
      <c r="R99" s="38"/>
      <c r="S99" s="38"/>
      <c r="T99" s="89"/>
      <c r="V99" s="169">
        <v>1</v>
      </c>
      <c r="W99" s="38"/>
      <c r="X99" s="38"/>
      <c r="Y99" s="89"/>
      <c r="Z99" s="169">
        <v>1</v>
      </c>
      <c r="AA99" s="89"/>
      <c r="AB99" s="169">
        <v>1</v>
      </c>
      <c r="AC99" s="89"/>
      <c r="AD99" s="202" t="s">
        <v>224</v>
      </c>
      <c r="AE99" s="172"/>
      <c r="AF99" s="204" t="s">
        <v>1200</v>
      </c>
    </row>
    <row r="100" spans="1:32" ht="25" customHeight="1" x14ac:dyDescent="0.15">
      <c r="A100" s="169">
        <v>96</v>
      </c>
      <c r="B100" s="89" t="s">
        <v>67</v>
      </c>
      <c r="C100" s="169">
        <v>1</v>
      </c>
      <c r="D100" s="38"/>
      <c r="E100" s="89"/>
      <c r="F100" s="169">
        <v>1</v>
      </c>
      <c r="G100" s="38"/>
      <c r="H100" s="38">
        <v>1</v>
      </c>
      <c r="I100" s="38">
        <v>1</v>
      </c>
      <c r="J100" s="38">
        <v>1</v>
      </c>
      <c r="K100" s="38"/>
      <c r="L100" s="38">
        <v>1</v>
      </c>
      <c r="M100" s="38"/>
      <c r="N100" s="38"/>
      <c r="O100" s="38"/>
      <c r="P100" s="38"/>
      <c r="Q100" s="38"/>
      <c r="R100" s="38"/>
      <c r="S100" s="38"/>
      <c r="T100" s="89"/>
      <c r="V100" s="169">
        <v>1</v>
      </c>
      <c r="W100" s="38"/>
      <c r="X100" s="38"/>
      <c r="Y100" s="89">
        <v>1</v>
      </c>
      <c r="Z100" s="169">
        <v>1</v>
      </c>
      <c r="AA100" s="89"/>
      <c r="AB100" s="169">
        <v>1</v>
      </c>
      <c r="AC100" s="89"/>
      <c r="AD100" s="202" t="s">
        <v>183</v>
      </c>
      <c r="AE100" s="172"/>
      <c r="AF100" s="203" t="s">
        <v>1201</v>
      </c>
    </row>
    <row r="101" spans="1:32" ht="25" customHeight="1" x14ac:dyDescent="0.15">
      <c r="A101" s="169">
        <v>97</v>
      </c>
      <c r="B101" s="89" t="s">
        <v>67</v>
      </c>
      <c r="C101" s="169">
        <v>1</v>
      </c>
      <c r="D101" s="38"/>
      <c r="E101" s="89"/>
      <c r="F101" s="169">
        <v>1</v>
      </c>
      <c r="G101" s="38">
        <v>1</v>
      </c>
      <c r="H101" s="38">
        <v>1</v>
      </c>
      <c r="I101" s="38"/>
      <c r="J101" s="38">
        <v>1</v>
      </c>
      <c r="K101" s="38">
        <v>1</v>
      </c>
      <c r="L101" s="38"/>
      <c r="M101" s="38"/>
      <c r="N101" s="38"/>
      <c r="O101" s="38"/>
      <c r="P101" s="38"/>
      <c r="Q101" s="38"/>
      <c r="R101" s="38"/>
      <c r="S101" s="38"/>
      <c r="T101" s="89"/>
      <c r="V101" s="169"/>
      <c r="W101" s="38"/>
      <c r="X101" s="38"/>
      <c r="Y101" s="89">
        <v>1</v>
      </c>
      <c r="Z101" s="169">
        <v>1</v>
      </c>
      <c r="AA101" s="89"/>
      <c r="AB101" s="169">
        <v>1</v>
      </c>
      <c r="AC101" s="89"/>
      <c r="AD101" s="202"/>
      <c r="AE101" s="172"/>
      <c r="AF101" s="203" t="s">
        <v>1202</v>
      </c>
    </row>
    <row r="102" spans="1:32" ht="25" customHeight="1" x14ac:dyDescent="0.15">
      <c r="A102" s="169">
        <v>98</v>
      </c>
      <c r="B102" s="89" t="s">
        <v>67</v>
      </c>
      <c r="C102" s="169"/>
      <c r="D102" s="38"/>
      <c r="E102" s="89">
        <v>1</v>
      </c>
      <c r="F102" s="169">
        <v>1</v>
      </c>
      <c r="G102" s="38"/>
      <c r="H102" s="38"/>
      <c r="I102" s="38">
        <v>1</v>
      </c>
      <c r="J102" s="38"/>
      <c r="K102" s="38">
        <v>1</v>
      </c>
      <c r="L102" s="38"/>
      <c r="M102" s="38"/>
      <c r="N102" s="38"/>
      <c r="O102" s="38">
        <v>1</v>
      </c>
      <c r="P102" s="38"/>
      <c r="Q102" s="38"/>
      <c r="R102" s="38">
        <v>1</v>
      </c>
      <c r="S102" s="38"/>
      <c r="T102" s="89"/>
      <c r="U102" s="13" t="s">
        <v>209</v>
      </c>
      <c r="V102" s="169"/>
      <c r="W102" s="38"/>
      <c r="X102" s="38">
        <v>1</v>
      </c>
      <c r="Y102" s="89">
        <v>1</v>
      </c>
      <c r="Z102" s="169">
        <v>1</v>
      </c>
      <c r="AA102" s="89"/>
      <c r="AB102" s="169">
        <v>1</v>
      </c>
      <c r="AC102" s="89"/>
      <c r="AD102" s="202"/>
      <c r="AE102" s="172"/>
      <c r="AF102" s="203" t="s">
        <v>1203</v>
      </c>
    </row>
    <row r="103" spans="1:32" ht="25" customHeight="1" x14ac:dyDescent="0.15">
      <c r="A103" s="169">
        <v>99</v>
      </c>
      <c r="B103" s="89" t="s">
        <v>67</v>
      </c>
      <c r="C103" s="169"/>
      <c r="D103" s="38"/>
      <c r="E103" s="89">
        <v>1</v>
      </c>
      <c r="F103" s="169">
        <v>1</v>
      </c>
      <c r="G103" s="38"/>
      <c r="H103" s="38"/>
      <c r="I103" s="38">
        <v>1</v>
      </c>
      <c r="J103" s="38"/>
      <c r="K103" s="38">
        <v>1</v>
      </c>
      <c r="L103" s="38"/>
      <c r="M103" s="38"/>
      <c r="N103" s="38"/>
      <c r="O103" s="38"/>
      <c r="P103" s="38"/>
      <c r="Q103" s="38"/>
      <c r="R103" s="38"/>
      <c r="S103" s="38"/>
      <c r="T103" s="89"/>
      <c r="V103" s="169"/>
      <c r="W103" s="38"/>
      <c r="X103" s="38">
        <v>1</v>
      </c>
      <c r="Y103" s="89">
        <v>1</v>
      </c>
      <c r="Z103" s="169">
        <v>1</v>
      </c>
      <c r="AA103" s="89"/>
      <c r="AB103" s="169"/>
      <c r="AC103" s="89">
        <v>1</v>
      </c>
      <c r="AD103" s="202"/>
      <c r="AE103" s="172"/>
      <c r="AF103" s="203" t="s">
        <v>1204</v>
      </c>
    </row>
    <row r="104" spans="1:32" ht="25" customHeight="1" x14ac:dyDescent="0.15">
      <c r="A104" s="169">
        <v>100</v>
      </c>
      <c r="B104" s="89" t="s">
        <v>67</v>
      </c>
      <c r="C104" s="169">
        <v>1</v>
      </c>
      <c r="D104" s="38"/>
      <c r="E104" s="89"/>
      <c r="F104" s="169">
        <v>1</v>
      </c>
      <c r="G104" s="38">
        <v>1</v>
      </c>
      <c r="H104" s="38">
        <v>1</v>
      </c>
      <c r="I104" s="38">
        <v>1</v>
      </c>
      <c r="J104" s="38"/>
      <c r="K104" s="38"/>
      <c r="L104" s="38">
        <v>1</v>
      </c>
      <c r="M104" s="38"/>
      <c r="N104" s="38"/>
      <c r="O104" s="38"/>
      <c r="P104" s="38"/>
      <c r="Q104" s="38"/>
      <c r="R104" s="38"/>
      <c r="S104" s="38"/>
      <c r="T104" s="89"/>
      <c r="V104" s="169"/>
      <c r="W104" s="38"/>
      <c r="X104" s="38"/>
      <c r="Y104" s="89">
        <v>1</v>
      </c>
      <c r="Z104" s="169">
        <v>1</v>
      </c>
      <c r="AA104" s="89"/>
      <c r="AB104" s="169">
        <v>1</v>
      </c>
      <c r="AC104" s="89"/>
      <c r="AD104" s="202"/>
      <c r="AE104" s="172"/>
      <c r="AF104" s="203" t="s">
        <v>1205</v>
      </c>
    </row>
    <row r="105" spans="1:32" ht="25" customHeight="1" x14ac:dyDescent="0.15">
      <c r="A105" s="169">
        <v>101</v>
      </c>
      <c r="B105" s="89" t="s">
        <v>67</v>
      </c>
      <c r="C105" s="169">
        <v>1</v>
      </c>
      <c r="D105" s="38"/>
      <c r="E105" s="89"/>
      <c r="F105" s="169">
        <v>1</v>
      </c>
      <c r="G105" s="38"/>
      <c r="H105" s="38">
        <v>1</v>
      </c>
      <c r="I105" s="38"/>
      <c r="J105" s="38"/>
      <c r="K105" s="38"/>
      <c r="L105" s="38"/>
      <c r="M105" s="38"/>
      <c r="N105" s="38"/>
      <c r="O105" s="38"/>
      <c r="P105" s="38"/>
      <c r="Q105" s="38"/>
      <c r="R105" s="38"/>
      <c r="S105" s="38"/>
      <c r="T105" s="89"/>
      <c r="V105" s="169">
        <v>1</v>
      </c>
      <c r="W105" s="38"/>
      <c r="X105" s="38"/>
      <c r="Y105" s="89"/>
      <c r="Z105" s="169">
        <v>1</v>
      </c>
      <c r="AA105" s="89"/>
      <c r="AB105" s="169">
        <v>1</v>
      </c>
      <c r="AC105" s="89"/>
      <c r="AD105" s="202"/>
      <c r="AE105" s="172"/>
      <c r="AF105" s="203" t="s">
        <v>1206</v>
      </c>
    </row>
    <row r="106" spans="1:32" ht="25" customHeight="1" x14ac:dyDescent="0.15">
      <c r="A106" s="169">
        <v>102</v>
      </c>
      <c r="B106" s="89" t="s">
        <v>67</v>
      </c>
      <c r="C106" s="169">
        <v>1</v>
      </c>
      <c r="D106" s="38"/>
      <c r="E106" s="89"/>
      <c r="F106" s="169">
        <v>1</v>
      </c>
      <c r="G106" s="38">
        <v>1</v>
      </c>
      <c r="H106" s="38"/>
      <c r="I106" s="38"/>
      <c r="J106" s="38"/>
      <c r="K106" s="38"/>
      <c r="L106" s="38">
        <v>1</v>
      </c>
      <c r="M106" s="38"/>
      <c r="N106" s="38"/>
      <c r="O106" s="38"/>
      <c r="P106" s="38"/>
      <c r="Q106" s="38"/>
      <c r="R106" s="38"/>
      <c r="S106" s="38">
        <v>1</v>
      </c>
      <c r="T106" s="89"/>
      <c r="U106" s="14" t="s">
        <v>217</v>
      </c>
      <c r="V106" s="169"/>
      <c r="W106" s="38"/>
      <c r="X106" s="38"/>
      <c r="Y106" s="89">
        <v>1</v>
      </c>
      <c r="Z106" s="169">
        <v>1</v>
      </c>
      <c r="AA106" s="89"/>
      <c r="AB106" s="169">
        <v>1</v>
      </c>
      <c r="AC106" s="89"/>
      <c r="AD106" s="202"/>
      <c r="AE106" s="172"/>
      <c r="AF106" s="203" t="s">
        <v>1207</v>
      </c>
    </row>
    <row r="107" spans="1:32" ht="25" customHeight="1" x14ac:dyDescent="0.15">
      <c r="A107" s="169">
        <v>103</v>
      </c>
      <c r="B107" s="89" t="s">
        <v>67</v>
      </c>
      <c r="C107" s="169">
        <v>1</v>
      </c>
      <c r="D107" s="38"/>
      <c r="E107" s="89"/>
      <c r="F107" s="169">
        <v>1</v>
      </c>
      <c r="G107" s="38">
        <v>1</v>
      </c>
      <c r="H107" s="38">
        <v>1</v>
      </c>
      <c r="I107" s="38">
        <v>1</v>
      </c>
      <c r="J107" s="38"/>
      <c r="K107" s="38"/>
      <c r="L107" s="38"/>
      <c r="M107" s="38"/>
      <c r="N107" s="38"/>
      <c r="O107" s="38"/>
      <c r="P107" s="38"/>
      <c r="Q107" s="38"/>
      <c r="R107" s="38"/>
      <c r="S107" s="38"/>
      <c r="T107" s="89"/>
      <c r="V107" s="169"/>
      <c r="W107" s="38"/>
      <c r="X107" s="38"/>
      <c r="Y107" s="89">
        <v>1</v>
      </c>
      <c r="Z107" s="169">
        <v>1</v>
      </c>
      <c r="AA107" s="89"/>
      <c r="AB107" s="169">
        <v>1</v>
      </c>
      <c r="AC107" s="89"/>
      <c r="AD107" s="202"/>
      <c r="AE107" s="172"/>
      <c r="AF107" s="203" t="s">
        <v>1208</v>
      </c>
    </row>
    <row r="108" spans="1:32" ht="25" customHeight="1" x14ac:dyDescent="0.15">
      <c r="A108" s="169">
        <v>104</v>
      </c>
      <c r="B108" s="89" t="s">
        <v>67</v>
      </c>
      <c r="C108" s="169">
        <v>1</v>
      </c>
      <c r="D108" s="38"/>
      <c r="E108" s="89"/>
      <c r="F108" s="169">
        <v>1</v>
      </c>
      <c r="G108" s="38"/>
      <c r="H108" s="38">
        <v>1</v>
      </c>
      <c r="I108" s="38">
        <v>1</v>
      </c>
      <c r="J108" s="38"/>
      <c r="K108" s="38"/>
      <c r="L108" s="38"/>
      <c r="M108" s="38"/>
      <c r="N108" s="38"/>
      <c r="O108" s="38"/>
      <c r="P108" s="38"/>
      <c r="Q108" s="38"/>
      <c r="R108" s="38"/>
      <c r="S108" s="38"/>
      <c r="T108" s="89"/>
      <c r="V108" s="169"/>
      <c r="W108" s="38"/>
      <c r="X108" s="38"/>
      <c r="Y108" s="89">
        <v>1</v>
      </c>
      <c r="Z108" s="169">
        <v>1</v>
      </c>
      <c r="AA108" s="89"/>
      <c r="AB108" s="169">
        <v>1</v>
      </c>
      <c r="AC108" s="89"/>
      <c r="AD108" s="202"/>
      <c r="AE108" s="172"/>
      <c r="AF108" s="203" t="s">
        <v>1209</v>
      </c>
    </row>
    <row r="109" spans="1:32" ht="25" customHeight="1" x14ac:dyDescent="0.15">
      <c r="A109" s="169">
        <v>105</v>
      </c>
      <c r="B109" s="89" t="s">
        <v>67</v>
      </c>
      <c r="C109" s="169">
        <v>1</v>
      </c>
      <c r="D109" s="38"/>
      <c r="E109" s="89"/>
      <c r="F109" s="169">
        <v>1</v>
      </c>
      <c r="G109" s="38">
        <v>1</v>
      </c>
      <c r="H109" s="38"/>
      <c r="I109" s="38"/>
      <c r="J109" s="38">
        <v>1</v>
      </c>
      <c r="K109" s="38"/>
      <c r="L109" s="38"/>
      <c r="M109" s="38"/>
      <c r="N109" s="38"/>
      <c r="O109" s="38"/>
      <c r="P109" s="38"/>
      <c r="Q109" s="38"/>
      <c r="R109" s="38"/>
      <c r="S109" s="38"/>
      <c r="T109" s="89"/>
      <c r="V109" s="169"/>
      <c r="W109" s="38"/>
      <c r="X109" s="38"/>
      <c r="Y109" s="89">
        <v>1</v>
      </c>
      <c r="Z109" s="169">
        <v>1</v>
      </c>
      <c r="AA109" s="89"/>
      <c r="AB109" s="169">
        <v>1</v>
      </c>
      <c r="AC109" s="89"/>
      <c r="AD109" s="202"/>
      <c r="AE109" s="172" t="s">
        <v>260</v>
      </c>
      <c r="AF109" s="203" t="s">
        <v>1210</v>
      </c>
    </row>
    <row r="110" spans="1:32" ht="25" customHeight="1" x14ac:dyDescent="0.15">
      <c r="A110" s="169">
        <v>106</v>
      </c>
      <c r="B110" s="89" t="s">
        <v>67</v>
      </c>
      <c r="C110" s="169"/>
      <c r="D110" s="38"/>
      <c r="E110" s="89">
        <v>1</v>
      </c>
      <c r="F110" s="169">
        <v>1</v>
      </c>
      <c r="G110" s="38"/>
      <c r="H110" s="38">
        <v>1</v>
      </c>
      <c r="I110" s="38">
        <v>1</v>
      </c>
      <c r="J110" s="38"/>
      <c r="K110" s="38"/>
      <c r="L110" s="38">
        <v>1</v>
      </c>
      <c r="M110" s="38"/>
      <c r="N110" s="38"/>
      <c r="O110" s="38"/>
      <c r="P110" s="38"/>
      <c r="Q110" s="38"/>
      <c r="R110" s="38"/>
      <c r="S110" s="38">
        <v>1</v>
      </c>
      <c r="T110" s="89"/>
      <c r="U110" s="14" t="s">
        <v>233</v>
      </c>
      <c r="V110" s="169">
        <v>1</v>
      </c>
      <c r="W110" s="38">
        <v>1</v>
      </c>
      <c r="X110" s="38"/>
      <c r="Y110" s="89">
        <v>1</v>
      </c>
      <c r="Z110" s="169">
        <v>1</v>
      </c>
      <c r="AA110" s="89"/>
      <c r="AB110" s="169">
        <v>1</v>
      </c>
      <c r="AC110" s="89"/>
      <c r="AD110" s="202"/>
      <c r="AE110" s="172"/>
      <c r="AF110" s="203" t="s">
        <v>1211</v>
      </c>
    </row>
    <row r="111" spans="1:32" ht="25" customHeight="1" x14ac:dyDescent="0.15">
      <c r="A111" s="169">
        <v>107</v>
      </c>
      <c r="B111" s="89" t="s">
        <v>67</v>
      </c>
      <c r="C111" s="169">
        <v>1</v>
      </c>
      <c r="D111" s="38"/>
      <c r="E111" s="89"/>
      <c r="F111" s="169">
        <v>1</v>
      </c>
      <c r="G111" s="38">
        <v>1</v>
      </c>
      <c r="H111" s="38">
        <v>1</v>
      </c>
      <c r="I111" s="38">
        <v>1</v>
      </c>
      <c r="J111" s="38"/>
      <c r="K111" s="38"/>
      <c r="L111" s="38"/>
      <c r="M111" s="38"/>
      <c r="N111" s="38"/>
      <c r="O111" s="38"/>
      <c r="P111" s="38"/>
      <c r="Q111" s="38"/>
      <c r="R111" s="38"/>
      <c r="S111" s="38"/>
      <c r="T111" s="89"/>
      <c r="V111" s="169">
        <v>1</v>
      </c>
      <c r="W111" s="38"/>
      <c r="X111" s="38"/>
      <c r="Y111" s="89">
        <v>1</v>
      </c>
      <c r="Z111" s="169">
        <v>1</v>
      </c>
      <c r="AA111" s="89"/>
      <c r="AB111" s="169">
        <v>1</v>
      </c>
      <c r="AC111" s="89"/>
      <c r="AD111" s="202"/>
      <c r="AE111" s="172"/>
      <c r="AF111" s="203" t="s">
        <v>1212</v>
      </c>
    </row>
    <row r="112" spans="1:32" ht="25" customHeight="1" x14ac:dyDescent="0.15">
      <c r="A112" s="169">
        <v>108</v>
      </c>
      <c r="B112" s="89" t="s">
        <v>67</v>
      </c>
      <c r="C112" s="169">
        <v>1</v>
      </c>
      <c r="D112" s="38"/>
      <c r="E112" s="89"/>
      <c r="F112" s="169">
        <v>1</v>
      </c>
      <c r="G112" s="38"/>
      <c r="H112" s="38">
        <v>1</v>
      </c>
      <c r="I112" s="38"/>
      <c r="J112" s="38"/>
      <c r="K112" s="38"/>
      <c r="L112" s="38"/>
      <c r="M112" s="38"/>
      <c r="N112" s="38"/>
      <c r="O112" s="38"/>
      <c r="P112" s="38"/>
      <c r="Q112" s="38"/>
      <c r="R112" s="38"/>
      <c r="S112" s="38"/>
      <c r="T112" s="89"/>
      <c r="V112" s="169">
        <v>1</v>
      </c>
      <c r="W112" s="38"/>
      <c r="X112" s="38"/>
      <c r="Y112" s="89"/>
      <c r="Z112" s="169">
        <v>1</v>
      </c>
      <c r="AA112" s="89"/>
      <c r="AB112" s="169">
        <v>1</v>
      </c>
      <c r="AC112" s="89"/>
      <c r="AD112" s="202"/>
      <c r="AE112" s="172"/>
      <c r="AF112" s="203" t="s">
        <v>1213</v>
      </c>
    </row>
    <row r="113" spans="1:32" ht="25" customHeight="1" x14ac:dyDescent="0.15">
      <c r="A113" s="169">
        <v>109</v>
      </c>
      <c r="B113" s="89" t="s">
        <v>67</v>
      </c>
      <c r="C113" s="169">
        <v>1</v>
      </c>
      <c r="D113" s="38"/>
      <c r="E113" s="89"/>
      <c r="F113" s="169">
        <v>1</v>
      </c>
      <c r="G113" s="38">
        <v>1</v>
      </c>
      <c r="H113" s="38">
        <v>1</v>
      </c>
      <c r="I113" s="38"/>
      <c r="J113" s="38"/>
      <c r="K113" s="38">
        <v>1</v>
      </c>
      <c r="L113" s="38"/>
      <c r="M113" s="38"/>
      <c r="N113" s="38"/>
      <c r="O113" s="38"/>
      <c r="P113" s="38"/>
      <c r="Q113" s="38"/>
      <c r="R113" s="38"/>
      <c r="S113" s="38">
        <v>1</v>
      </c>
      <c r="T113" s="89"/>
      <c r="U113" s="14" t="s">
        <v>233</v>
      </c>
      <c r="V113" s="169">
        <v>1</v>
      </c>
      <c r="W113" s="38">
        <v>1</v>
      </c>
      <c r="X113" s="38"/>
      <c r="Y113" s="89">
        <v>1</v>
      </c>
      <c r="Z113" s="169">
        <v>1</v>
      </c>
      <c r="AA113" s="89"/>
      <c r="AB113" s="169">
        <v>1</v>
      </c>
      <c r="AC113" s="89"/>
      <c r="AD113" s="202"/>
      <c r="AE113" s="172"/>
      <c r="AF113" s="203" t="s">
        <v>1214</v>
      </c>
    </row>
    <row r="114" spans="1:32" ht="25" customHeight="1" x14ac:dyDescent="0.15">
      <c r="A114" s="169">
        <v>110</v>
      </c>
      <c r="B114" s="89" t="s">
        <v>67</v>
      </c>
      <c r="C114" s="169">
        <v>1</v>
      </c>
      <c r="D114" s="38"/>
      <c r="E114" s="89"/>
      <c r="F114" s="169">
        <v>1</v>
      </c>
      <c r="G114" s="38">
        <v>1</v>
      </c>
      <c r="H114" s="38"/>
      <c r="I114" s="38">
        <v>1</v>
      </c>
      <c r="J114" s="38"/>
      <c r="K114" s="38"/>
      <c r="L114" s="38"/>
      <c r="M114" s="38"/>
      <c r="N114" s="38"/>
      <c r="O114" s="38"/>
      <c r="P114" s="38"/>
      <c r="Q114" s="38"/>
      <c r="R114" s="38"/>
      <c r="S114" s="38"/>
      <c r="T114" s="89"/>
      <c r="V114" s="169"/>
      <c r="W114" s="38"/>
      <c r="X114" s="38"/>
      <c r="Y114" s="89">
        <v>1</v>
      </c>
      <c r="Z114" s="169">
        <v>1</v>
      </c>
      <c r="AA114" s="89"/>
      <c r="AB114" s="169">
        <v>1</v>
      </c>
      <c r="AC114" s="89"/>
      <c r="AD114" s="202"/>
      <c r="AE114" s="172" t="s">
        <v>261</v>
      </c>
      <c r="AF114" s="203" t="s">
        <v>1215</v>
      </c>
    </row>
    <row r="115" spans="1:32" ht="25" customHeight="1" x14ac:dyDescent="0.15">
      <c r="A115" s="169">
        <v>111</v>
      </c>
      <c r="B115" s="89" t="s">
        <v>67</v>
      </c>
      <c r="C115" s="169">
        <v>1</v>
      </c>
      <c r="D115" s="38"/>
      <c r="E115" s="89"/>
      <c r="F115" s="169">
        <v>1</v>
      </c>
      <c r="G115" s="38">
        <v>1</v>
      </c>
      <c r="H115" s="38"/>
      <c r="I115" s="38"/>
      <c r="J115" s="38"/>
      <c r="K115" s="38"/>
      <c r="L115" s="38"/>
      <c r="M115" s="38"/>
      <c r="N115" s="38"/>
      <c r="O115" s="38"/>
      <c r="P115" s="38"/>
      <c r="Q115" s="38"/>
      <c r="R115" s="38"/>
      <c r="S115" s="38"/>
      <c r="T115" s="89"/>
      <c r="V115" s="169"/>
      <c r="W115" s="38"/>
      <c r="X115" s="38"/>
      <c r="Y115" s="89">
        <v>1</v>
      </c>
      <c r="Z115" s="169">
        <v>1</v>
      </c>
      <c r="AA115" s="89"/>
      <c r="AB115" s="169">
        <v>1</v>
      </c>
      <c r="AC115" s="89"/>
      <c r="AD115" s="202"/>
      <c r="AE115" s="172"/>
      <c r="AF115" s="204" t="s">
        <v>1216</v>
      </c>
    </row>
    <row r="116" spans="1:32" ht="25" customHeight="1" x14ac:dyDescent="0.15">
      <c r="A116" s="169">
        <v>112</v>
      </c>
      <c r="B116" s="89" t="s">
        <v>67</v>
      </c>
      <c r="C116" s="169">
        <v>1</v>
      </c>
      <c r="D116" s="38"/>
      <c r="E116" s="89"/>
      <c r="F116" s="169">
        <v>1</v>
      </c>
      <c r="G116" s="38"/>
      <c r="H116" s="38">
        <v>1</v>
      </c>
      <c r="I116" s="38"/>
      <c r="J116" s="38"/>
      <c r="K116" s="38"/>
      <c r="L116" s="38"/>
      <c r="M116" s="38"/>
      <c r="N116" s="38"/>
      <c r="O116" s="38"/>
      <c r="P116" s="38"/>
      <c r="Q116" s="38"/>
      <c r="R116" s="38"/>
      <c r="S116" s="38"/>
      <c r="T116" s="89"/>
      <c r="V116" s="169"/>
      <c r="W116" s="38"/>
      <c r="X116" s="38"/>
      <c r="Y116" s="89">
        <v>1</v>
      </c>
      <c r="Z116" s="169">
        <v>1</v>
      </c>
      <c r="AA116" s="89"/>
      <c r="AB116" s="169">
        <v>1</v>
      </c>
      <c r="AC116" s="89"/>
      <c r="AD116" s="202"/>
      <c r="AE116" s="172"/>
      <c r="AF116" s="203" t="s">
        <v>1217</v>
      </c>
    </row>
    <row r="117" spans="1:32" ht="25" customHeight="1" x14ac:dyDescent="0.15">
      <c r="A117" s="169">
        <v>113</v>
      </c>
      <c r="B117" s="89" t="s">
        <v>67</v>
      </c>
      <c r="C117" s="169"/>
      <c r="D117" s="38">
        <v>1</v>
      </c>
      <c r="E117" s="89"/>
      <c r="F117" s="169">
        <v>1</v>
      </c>
      <c r="G117" s="38">
        <v>1</v>
      </c>
      <c r="H117" s="38"/>
      <c r="I117" s="38"/>
      <c r="J117" s="38"/>
      <c r="K117" s="38">
        <v>1</v>
      </c>
      <c r="L117" s="38"/>
      <c r="M117" s="38"/>
      <c r="N117" s="38"/>
      <c r="O117" s="38"/>
      <c r="P117" s="38"/>
      <c r="Q117" s="38"/>
      <c r="R117" s="38"/>
      <c r="S117" s="38">
        <v>1</v>
      </c>
      <c r="T117" s="89"/>
      <c r="U117" s="14" t="s">
        <v>217</v>
      </c>
      <c r="V117" s="169"/>
      <c r="W117" s="38">
        <v>1</v>
      </c>
      <c r="X117" s="38"/>
      <c r="Y117" s="89">
        <v>1</v>
      </c>
      <c r="Z117" s="169">
        <v>1</v>
      </c>
      <c r="AA117" s="89"/>
      <c r="AB117" s="169">
        <v>1</v>
      </c>
      <c r="AC117" s="89"/>
      <c r="AD117" s="202"/>
      <c r="AE117" s="172"/>
      <c r="AF117" s="203" t="s">
        <v>1218</v>
      </c>
    </row>
    <row r="118" spans="1:32" ht="25" customHeight="1" x14ac:dyDescent="0.15">
      <c r="A118" s="169">
        <v>114</v>
      </c>
      <c r="B118" s="89" t="s">
        <v>67</v>
      </c>
      <c r="C118" s="169"/>
      <c r="D118" s="38"/>
      <c r="E118" s="89">
        <v>1</v>
      </c>
      <c r="F118" s="169">
        <v>1</v>
      </c>
      <c r="G118" s="38">
        <v>1</v>
      </c>
      <c r="H118" s="38"/>
      <c r="I118" s="38">
        <v>1</v>
      </c>
      <c r="J118" s="38"/>
      <c r="K118" s="38"/>
      <c r="L118" s="38"/>
      <c r="M118" s="38"/>
      <c r="N118" s="38"/>
      <c r="O118" s="38"/>
      <c r="P118" s="38"/>
      <c r="Q118" s="38"/>
      <c r="R118" s="38"/>
      <c r="S118" s="38"/>
      <c r="T118" s="89">
        <v>1</v>
      </c>
      <c r="U118" s="14" t="s">
        <v>262</v>
      </c>
      <c r="V118" s="169"/>
      <c r="W118" s="38"/>
      <c r="X118" s="38"/>
      <c r="Y118" s="89">
        <v>1</v>
      </c>
      <c r="Z118" s="169">
        <v>1</v>
      </c>
      <c r="AA118" s="89"/>
      <c r="AB118" s="169">
        <v>1</v>
      </c>
      <c r="AC118" s="89"/>
      <c r="AD118" s="202"/>
      <c r="AE118" s="172"/>
      <c r="AF118" s="203" t="s">
        <v>1219</v>
      </c>
    </row>
    <row r="119" spans="1:32" ht="25" customHeight="1" x14ac:dyDescent="0.15">
      <c r="A119" s="169">
        <v>115</v>
      </c>
      <c r="B119" s="89" t="s">
        <v>67</v>
      </c>
      <c r="C119" s="169">
        <v>1</v>
      </c>
      <c r="D119" s="38"/>
      <c r="E119" s="89"/>
      <c r="F119" s="169">
        <v>1</v>
      </c>
      <c r="G119" s="38">
        <v>1</v>
      </c>
      <c r="H119" s="38">
        <v>1</v>
      </c>
      <c r="I119" s="38">
        <v>1</v>
      </c>
      <c r="J119" s="38"/>
      <c r="K119" s="38">
        <v>1</v>
      </c>
      <c r="L119" s="38"/>
      <c r="M119" s="38"/>
      <c r="N119" s="38"/>
      <c r="O119" s="38"/>
      <c r="P119" s="38"/>
      <c r="Q119" s="38"/>
      <c r="R119" s="38"/>
      <c r="S119" s="38">
        <v>1</v>
      </c>
      <c r="T119" s="89"/>
      <c r="U119" s="14" t="s">
        <v>263</v>
      </c>
      <c r="V119" s="169">
        <v>1</v>
      </c>
      <c r="W119" s="38">
        <v>1</v>
      </c>
      <c r="X119" s="38"/>
      <c r="Y119" s="89">
        <v>1</v>
      </c>
      <c r="Z119" s="169">
        <v>1</v>
      </c>
      <c r="AA119" s="89"/>
      <c r="AB119" s="169">
        <v>1</v>
      </c>
      <c r="AC119" s="89"/>
      <c r="AD119" s="202"/>
      <c r="AE119" s="172"/>
      <c r="AF119" s="203" t="s">
        <v>1220</v>
      </c>
    </row>
    <row r="120" spans="1:32" ht="25" customHeight="1" x14ac:dyDescent="0.15">
      <c r="A120" s="169">
        <v>116</v>
      </c>
      <c r="B120" s="89" t="s">
        <v>67</v>
      </c>
      <c r="C120" s="169">
        <v>1</v>
      </c>
      <c r="D120" s="38"/>
      <c r="E120" s="89"/>
      <c r="F120" s="169">
        <v>1</v>
      </c>
      <c r="G120" s="38">
        <v>1</v>
      </c>
      <c r="H120" s="38">
        <v>1</v>
      </c>
      <c r="I120" s="38">
        <v>1</v>
      </c>
      <c r="J120" s="38"/>
      <c r="K120" s="38"/>
      <c r="L120" s="38"/>
      <c r="M120" s="38"/>
      <c r="N120" s="38"/>
      <c r="O120" s="38"/>
      <c r="P120" s="38"/>
      <c r="Q120" s="38"/>
      <c r="R120" s="38"/>
      <c r="S120" s="38">
        <v>1</v>
      </c>
      <c r="T120" s="89"/>
      <c r="U120" s="14" t="s">
        <v>217</v>
      </c>
      <c r="V120" s="169">
        <v>1</v>
      </c>
      <c r="W120" s="38">
        <v>1</v>
      </c>
      <c r="X120" s="38"/>
      <c r="Y120" s="89">
        <v>1</v>
      </c>
      <c r="Z120" s="169">
        <v>1</v>
      </c>
      <c r="AA120" s="89"/>
      <c r="AB120" s="169">
        <v>1</v>
      </c>
      <c r="AC120" s="89"/>
      <c r="AD120" s="202"/>
      <c r="AE120" s="172"/>
      <c r="AF120" s="203" t="s">
        <v>1221</v>
      </c>
    </row>
    <row r="121" spans="1:32" ht="25" customHeight="1" x14ac:dyDescent="0.15">
      <c r="A121" s="169">
        <v>117</v>
      </c>
      <c r="B121" s="89" t="s">
        <v>67</v>
      </c>
      <c r="C121" s="169"/>
      <c r="D121" s="38"/>
      <c r="E121" s="89">
        <v>1</v>
      </c>
      <c r="F121" s="169">
        <v>1</v>
      </c>
      <c r="G121" s="38">
        <v>1</v>
      </c>
      <c r="H121" s="38">
        <v>1</v>
      </c>
      <c r="I121" s="38"/>
      <c r="J121" s="38">
        <v>1</v>
      </c>
      <c r="K121" s="38">
        <v>1</v>
      </c>
      <c r="L121" s="38"/>
      <c r="M121" s="38"/>
      <c r="N121" s="38"/>
      <c r="O121" s="38"/>
      <c r="P121" s="38"/>
      <c r="Q121" s="38"/>
      <c r="R121" s="38"/>
      <c r="S121" s="38">
        <v>1</v>
      </c>
      <c r="T121" s="89">
        <v>1</v>
      </c>
      <c r="U121" s="14" t="s">
        <v>264</v>
      </c>
      <c r="V121" s="211">
        <v>1</v>
      </c>
      <c r="W121" s="212">
        <v>1</v>
      </c>
      <c r="X121" s="212"/>
      <c r="Y121" s="175">
        <v>1</v>
      </c>
      <c r="Z121" s="211">
        <v>1</v>
      </c>
      <c r="AA121" s="175"/>
      <c r="AB121" s="211">
        <v>1</v>
      </c>
      <c r="AC121" s="89"/>
      <c r="AD121" s="202"/>
      <c r="AE121" s="172" t="s">
        <v>239</v>
      </c>
      <c r="AF121" s="203" t="s">
        <v>1222</v>
      </c>
    </row>
    <row r="122" spans="1:32" ht="25" customHeight="1" x14ac:dyDescent="0.15">
      <c r="A122" s="169">
        <v>118</v>
      </c>
      <c r="B122" s="89" t="s">
        <v>67</v>
      </c>
      <c r="C122" s="169">
        <v>1</v>
      </c>
      <c r="D122" s="38"/>
      <c r="E122" s="89"/>
      <c r="F122" s="169">
        <v>1</v>
      </c>
      <c r="G122" s="38">
        <v>1</v>
      </c>
      <c r="H122" s="38"/>
      <c r="I122" s="38">
        <v>1</v>
      </c>
      <c r="J122" s="38"/>
      <c r="K122" s="38"/>
      <c r="L122" s="38"/>
      <c r="M122" s="38"/>
      <c r="N122" s="38"/>
      <c r="O122" s="38"/>
      <c r="P122" s="38"/>
      <c r="Q122" s="38"/>
      <c r="R122" s="38"/>
      <c r="S122" s="38"/>
      <c r="T122" s="89"/>
      <c r="V122" s="169"/>
      <c r="W122" s="38"/>
      <c r="X122" s="38"/>
      <c r="Y122" s="89">
        <v>1</v>
      </c>
      <c r="Z122" s="169">
        <v>1</v>
      </c>
      <c r="AA122" s="89"/>
      <c r="AB122" s="169">
        <v>1</v>
      </c>
      <c r="AC122" s="89"/>
      <c r="AD122" s="202"/>
      <c r="AE122" s="172"/>
      <c r="AF122" s="203" t="s">
        <v>1223</v>
      </c>
    </row>
    <row r="123" spans="1:32" ht="25" customHeight="1" x14ac:dyDescent="0.15">
      <c r="A123" s="169">
        <v>119</v>
      </c>
      <c r="B123" s="89" t="s">
        <v>67</v>
      </c>
      <c r="C123" s="169">
        <v>1</v>
      </c>
      <c r="D123" s="38"/>
      <c r="E123" s="89"/>
      <c r="F123" s="169">
        <v>1</v>
      </c>
      <c r="G123" s="38">
        <v>1</v>
      </c>
      <c r="H123" s="38">
        <v>1</v>
      </c>
      <c r="I123" s="38">
        <v>1</v>
      </c>
      <c r="J123" s="38"/>
      <c r="K123" s="38"/>
      <c r="L123" s="38"/>
      <c r="M123" s="38"/>
      <c r="N123" s="38"/>
      <c r="O123" s="38"/>
      <c r="P123" s="38"/>
      <c r="Q123" s="38"/>
      <c r="R123" s="38"/>
      <c r="S123" s="38"/>
      <c r="T123" s="89"/>
      <c r="V123" s="169"/>
      <c r="W123" s="38"/>
      <c r="X123" s="38"/>
      <c r="Y123" s="89">
        <v>1</v>
      </c>
      <c r="Z123" s="169">
        <v>1</v>
      </c>
      <c r="AA123" s="89"/>
      <c r="AB123" s="169">
        <v>1</v>
      </c>
      <c r="AC123" s="89"/>
      <c r="AD123" s="202"/>
      <c r="AE123" s="172" t="s">
        <v>265</v>
      </c>
      <c r="AF123" s="203" t="s">
        <v>1224</v>
      </c>
    </row>
    <row r="124" spans="1:32" ht="25" customHeight="1" x14ac:dyDescent="0.15">
      <c r="A124" s="169">
        <v>120</v>
      </c>
      <c r="B124" s="89" t="s">
        <v>67</v>
      </c>
      <c r="C124" s="169">
        <v>1</v>
      </c>
      <c r="D124" s="38"/>
      <c r="E124" s="89"/>
      <c r="F124" s="169">
        <v>1</v>
      </c>
      <c r="G124" s="38">
        <v>1</v>
      </c>
      <c r="H124" s="38">
        <v>1</v>
      </c>
      <c r="I124" s="38"/>
      <c r="J124" s="38"/>
      <c r="K124" s="38"/>
      <c r="L124" s="38">
        <v>1</v>
      </c>
      <c r="M124" s="38"/>
      <c r="N124" s="38"/>
      <c r="O124" s="38"/>
      <c r="P124" s="38"/>
      <c r="Q124" s="38"/>
      <c r="R124" s="38"/>
      <c r="S124" s="38">
        <v>1</v>
      </c>
      <c r="T124" s="89"/>
      <c r="U124" s="14" t="s">
        <v>217</v>
      </c>
      <c r="V124" s="169">
        <v>1</v>
      </c>
      <c r="W124" s="38">
        <v>1</v>
      </c>
      <c r="X124" s="38"/>
      <c r="Y124" s="89">
        <v>1</v>
      </c>
      <c r="Z124" s="169">
        <v>1</v>
      </c>
      <c r="AA124" s="89"/>
      <c r="AB124" s="169">
        <v>1</v>
      </c>
      <c r="AC124" s="89"/>
      <c r="AD124" s="202"/>
      <c r="AE124" s="172"/>
      <c r="AF124" s="203" t="s">
        <v>1225</v>
      </c>
    </row>
    <row r="125" spans="1:32" ht="25" customHeight="1" x14ac:dyDescent="0.15">
      <c r="A125" s="169">
        <v>121</v>
      </c>
      <c r="B125" s="89" t="s">
        <v>67</v>
      </c>
      <c r="C125" s="169">
        <v>1</v>
      </c>
      <c r="D125" s="38"/>
      <c r="E125" s="89"/>
      <c r="F125" s="169">
        <v>1</v>
      </c>
      <c r="G125" s="38"/>
      <c r="H125" s="38">
        <v>1</v>
      </c>
      <c r="I125" s="38"/>
      <c r="J125" s="38"/>
      <c r="K125" s="38"/>
      <c r="L125" s="38"/>
      <c r="M125" s="38"/>
      <c r="N125" s="38"/>
      <c r="O125" s="38"/>
      <c r="P125" s="38"/>
      <c r="Q125" s="38"/>
      <c r="R125" s="38"/>
      <c r="S125" s="38"/>
      <c r="T125" s="89"/>
      <c r="V125" s="169"/>
      <c r="W125" s="38"/>
      <c r="X125" s="38"/>
      <c r="Y125" s="89">
        <v>1</v>
      </c>
      <c r="Z125" s="169">
        <v>1</v>
      </c>
      <c r="AA125" s="89"/>
      <c r="AB125" s="169">
        <v>1</v>
      </c>
      <c r="AC125" s="89"/>
      <c r="AD125" s="202"/>
      <c r="AE125" s="172"/>
      <c r="AF125" s="203" t="s">
        <v>1226</v>
      </c>
    </row>
    <row r="126" spans="1:32" ht="25" customHeight="1" x14ac:dyDescent="0.15">
      <c r="A126" s="169">
        <v>122</v>
      </c>
      <c r="B126" s="89" t="s">
        <v>67</v>
      </c>
      <c r="C126" s="169">
        <v>1</v>
      </c>
      <c r="D126" s="38"/>
      <c r="E126" s="89"/>
      <c r="F126" s="169">
        <v>1</v>
      </c>
      <c r="G126" s="38"/>
      <c r="H126" s="38"/>
      <c r="I126" s="38"/>
      <c r="J126" s="38"/>
      <c r="K126" s="38">
        <v>1</v>
      </c>
      <c r="L126" s="38"/>
      <c r="M126" s="38"/>
      <c r="N126" s="38"/>
      <c r="O126" s="38"/>
      <c r="P126" s="38"/>
      <c r="Q126" s="38"/>
      <c r="R126" s="38"/>
      <c r="S126" s="38"/>
      <c r="T126" s="89"/>
      <c r="V126" s="169"/>
      <c r="W126" s="38"/>
      <c r="X126" s="38"/>
      <c r="Y126" s="89">
        <v>1</v>
      </c>
      <c r="Z126" s="169">
        <v>1</v>
      </c>
      <c r="AA126" s="89"/>
      <c r="AB126" s="169">
        <v>1</v>
      </c>
      <c r="AC126" s="89"/>
      <c r="AD126" s="202"/>
      <c r="AE126" s="172" t="s">
        <v>266</v>
      </c>
      <c r="AF126" s="203" t="s">
        <v>1227</v>
      </c>
    </row>
    <row r="127" spans="1:32" ht="25" customHeight="1" x14ac:dyDescent="0.15">
      <c r="A127" s="169">
        <v>123</v>
      </c>
      <c r="B127" s="89" t="s">
        <v>67</v>
      </c>
      <c r="C127" s="169">
        <v>1</v>
      </c>
      <c r="D127" s="38"/>
      <c r="E127" s="89"/>
      <c r="F127" s="169">
        <v>1</v>
      </c>
      <c r="G127" s="38"/>
      <c r="H127" s="38">
        <v>1</v>
      </c>
      <c r="I127" s="38"/>
      <c r="J127" s="38">
        <v>1</v>
      </c>
      <c r="K127" s="38"/>
      <c r="L127" s="38"/>
      <c r="M127" s="38"/>
      <c r="N127" s="38"/>
      <c r="O127" s="38"/>
      <c r="P127" s="38"/>
      <c r="Q127" s="38"/>
      <c r="R127" s="38"/>
      <c r="S127" s="38"/>
      <c r="T127" s="89"/>
      <c r="V127" s="169"/>
      <c r="W127" s="38"/>
      <c r="X127" s="38"/>
      <c r="Y127" s="89">
        <v>1</v>
      </c>
      <c r="Z127" s="169">
        <v>1</v>
      </c>
      <c r="AA127" s="89"/>
      <c r="AB127" s="169">
        <v>1</v>
      </c>
      <c r="AC127" s="89"/>
      <c r="AD127" s="202"/>
      <c r="AE127" s="172"/>
      <c r="AF127" s="203" t="s">
        <v>1228</v>
      </c>
    </row>
    <row r="128" spans="1:32" ht="25" customHeight="1" x14ac:dyDescent="0.15">
      <c r="A128" s="169">
        <v>124</v>
      </c>
      <c r="B128" s="89" t="s">
        <v>67</v>
      </c>
      <c r="C128" s="169">
        <v>1</v>
      </c>
      <c r="D128" s="38"/>
      <c r="E128" s="89"/>
      <c r="F128" s="169">
        <v>1</v>
      </c>
      <c r="G128" s="38">
        <v>1</v>
      </c>
      <c r="H128" s="38"/>
      <c r="I128" s="38">
        <v>1</v>
      </c>
      <c r="J128" s="38"/>
      <c r="K128" s="38">
        <v>1</v>
      </c>
      <c r="L128" s="38"/>
      <c r="M128" s="38"/>
      <c r="N128" s="38"/>
      <c r="O128" s="38"/>
      <c r="P128" s="38"/>
      <c r="Q128" s="38"/>
      <c r="R128" s="38"/>
      <c r="S128" s="38">
        <v>1</v>
      </c>
      <c r="T128" s="89"/>
      <c r="U128" s="14" t="s">
        <v>217</v>
      </c>
      <c r="V128" s="169">
        <v>1</v>
      </c>
      <c r="W128" s="38">
        <v>1</v>
      </c>
      <c r="X128" s="38"/>
      <c r="Y128" s="89">
        <v>1</v>
      </c>
      <c r="Z128" s="169">
        <v>1</v>
      </c>
      <c r="AA128" s="89"/>
      <c r="AB128" s="169">
        <v>1</v>
      </c>
      <c r="AC128" s="89"/>
      <c r="AD128" s="202"/>
      <c r="AE128" s="172" t="s">
        <v>267</v>
      </c>
      <c r="AF128" s="203" t="s">
        <v>1229</v>
      </c>
    </row>
    <row r="129" spans="1:32" ht="25" customHeight="1" x14ac:dyDescent="0.15">
      <c r="A129" s="169">
        <v>125</v>
      </c>
      <c r="B129" s="89" t="s">
        <v>67</v>
      </c>
      <c r="C129" s="169">
        <v>1</v>
      </c>
      <c r="D129" s="38"/>
      <c r="E129" s="89"/>
      <c r="F129" s="169">
        <v>1</v>
      </c>
      <c r="G129" s="38"/>
      <c r="H129" s="38">
        <v>1</v>
      </c>
      <c r="I129" s="38">
        <v>1</v>
      </c>
      <c r="J129" s="38"/>
      <c r="K129" s="38"/>
      <c r="L129" s="38"/>
      <c r="M129" s="38"/>
      <c r="N129" s="38"/>
      <c r="O129" s="38"/>
      <c r="P129" s="38"/>
      <c r="Q129" s="38"/>
      <c r="R129" s="38"/>
      <c r="S129" s="38"/>
      <c r="T129" s="89"/>
      <c r="V129" s="169">
        <v>1</v>
      </c>
      <c r="W129" s="38"/>
      <c r="X129" s="38"/>
      <c r="Y129" s="89"/>
      <c r="Z129" s="169">
        <v>1</v>
      </c>
      <c r="AA129" s="89"/>
      <c r="AB129" s="169">
        <v>1</v>
      </c>
      <c r="AC129" s="89"/>
      <c r="AD129" s="202"/>
      <c r="AE129" s="172"/>
      <c r="AF129" s="203" t="s">
        <v>1230</v>
      </c>
    </row>
    <row r="130" spans="1:32" ht="25" customHeight="1" x14ac:dyDescent="0.15">
      <c r="A130" s="169">
        <v>126</v>
      </c>
      <c r="B130" s="89" t="s">
        <v>67</v>
      </c>
      <c r="C130" s="169"/>
      <c r="D130" s="38"/>
      <c r="E130" s="89">
        <v>1</v>
      </c>
      <c r="F130" s="169">
        <v>1</v>
      </c>
      <c r="G130" s="38">
        <v>1</v>
      </c>
      <c r="H130" s="38">
        <v>1</v>
      </c>
      <c r="I130" s="38"/>
      <c r="J130" s="38"/>
      <c r="K130" s="38">
        <v>1</v>
      </c>
      <c r="L130" s="38"/>
      <c r="M130" s="38"/>
      <c r="N130" s="38"/>
      <c r="O130" s="38"/>
      <c r="P130" s="38"/>
      <c r="Q130" s="38"/>
      <c r="R130" s="38"/>
      <c r="S130" s="38">
        <v>1</v>
      </c>
      <c r="T130" s="89"/>
      <c r="U130" s="14" t="s">
        <v>217</v>
      </c>
      <c r="V130" s="169">
        <v>1</v>
      </c>
      <c r="W130" s="38">
        <v>1</v>
      </c>
      <c r="X130" s="38"/>
      <c r="Y130" s="89"/>
      <c r="Z130" s="169">
        <v>1</v>
      </c>
      <c r="AA130" s="89"/>
      <c r="AB130" s="169">
        <v>1</v>
      </c>
      <c r="AC130" s="89"/>
      <c r="AD130" s="202"/>
      <c r="AE130" s="172"/>
      <c r="AF130" s="203" t="s">
        <v>1231</v>
      </c>
    </row>
    <row r="131" spans="1:32" ht="25" customHeight="1" x14ac:dyDescent="0.15">
      <c r="A131" s="169">
        <v>127</v>
      </c>
      <c r="B131" s="89" t="s">
        <v>67</v>
      </c>
      <c r="C131" s="169"/>
      <c r="D131" s="38"/>
      <c r="E131" s="89">
        <v>1</v>
      </c>
      <c r="F131" s="169">
        <v>1</v>
      </c>
      <c r="G131" s="38">
        <v>1</v>
      </c>
      <c r="H131" s="38"/>
      <c r="I131" s="38"/>
      <c r="J131" s="38"/>
      <c r="K131" s="38">
        <v>1</v>
      </c>
      <c r="L131" s="38"/>
      <c r="M131" s="38"/>
      <c r="N131" s="38"/>
      <c r="O131" s="38"/>
      <c r="P131" s="38"/>
      <c r="Q131" s="38"/>
      <c r="R131" s="38"/>
      <c r="S131" s="38">
        <v>1</v>
      </c>
      <c r="T131" s="89"/>
      <c r="U131" s="14" t="s">
        <v>217</v>
      </c>
      <c r="V131" s="169">
        <v>1</v>
      </c>
      <c r="W131" s="38">
        <v>1</v>
      </c>
      <c r="X131" s="38"/>
      <c r="Y131" s="89"/>
      <c r="Z131" s="169">
        <v>1</v>
      </c>
      <c r="AA131" s="89"/>
      <c r="AB131" s="169">
        <v>1</v>
      </c>
      <c r="AC131" s="89"/>
      <c r="AD131" s="202"/>
      <c r="AE131" s="172"/>
      <c r="AF131" s="204" t="s">
        <v>1232</v>
      </c>
    </row>
    <row r="132" spans="1:32" ht="25" customHeight="1" x14ac:dyDescent="0.15">
      <c r="A132" s="169">
        <v>128</v>
      </c>
      <c r="B132" s="89" t="s">
        <v>67</v>
      </c>
      <c r="C132" s="169"/>
      <c r="D132" s="38"/>
      <c r="E132" s="89">
        <v>1</v>
      </c>
      <c r="F132" s="169">
        <v>1</v>
      </c>
      <c r="G132" s="38">
        <v>1</v>
      </c>
      <c r="H132" s="38"/>
      <c r="I132" s="38"/>
      <c r="J132" s="38">
        <v>1</v>
      </c>
      <c r="K132" s="38">
        <v>1</v>
      </c>
      <c r="L132" s="38"/>
      <c r="M132" s="38"/>
      <c r="N132" s="38"/>
      <c r="O132" s="38"/>
      <c r="P132" s="38"/>
      <c r="Q132" s="38"/>
      <c r="R132" s="38"/>
      <c r="S132" s="38">
        <v>1</v>
      </c>
      <c r="T132" s="89"/>
      <c r="U132" s="14" t="s">
        <v>269</v>
      </c>
      <c r="V132" s="169"/>
      <c r="W132" s="38">
        <v>1</v>
      </c>
      <c r="X132" s="38"/>
      <c r="Y132" s="89"/>
      <c r="Z132" s="169">
        <v>1</v>
      </c>
      <c r="AA132" s="89"/>
      <c r="AB132" s="169">
        <v>1</v>
      </c>
      <c r="AC132" s="89"/>
      <c r="AD132" s="202"/>
      <c r="AE132" s="172" t="s">
        <v>268</v>
      </c>
      <c r="AF132" s="203" t="s">
        <v>1233</v>
      </c>
    </row>
    <row r="133" spans="1:32" ht="25" customHeight="1" x14ac:dyDescent="0.15">
      <c r="A133" s="169">
        <v>129</v>
      </c>
      <c r="B133" s="89" t="s">
        <v>67</v>
      </c>
      <c r="C133" s="169">
        <v>1</v>
      </c>
      <c r="D133" s="38"/>
      <c r="E133" s="89"/>
      <c r="F133" s="169">
        <v>1</v>
      </c>
      <c r="G133" s="38">
        <v>1</v>
      </c>
      <c r="H133" s="38"/>
      <c r="I133" s="38">
        <v>1</v>
      </c>
      <c r="J133" s="38"/>
      <c r="K133" s="38"/>
      <c r="L133" s="38"/>
      <c r="M133" s="38"/>
      <c r="N133" s="38"/>
      <c r="O133" s="38"/>
      <c r="P133" s="38"/>
      <c r="Q133" s="38"/>
      <c r="R133" s="38"/>
      <c r="S133" s="38"/>
      <c r="T133" s="89"/>
      <c r="V133" s="169"/>
      <c r="W133" s="38"/>
      <c r="X133" s="38"/>
      <c r="Y133" s="89">
        <v>1</v>
      </c>
      <c r="Z133" s="169">
        <v>1</v>
      </c>
      <c r="AA133" s="89"/>
      <c r="AB133" s="169">
        <v>1</v>
      </c>
      <c r="AC133" s="89"/>
      <c r="AD133" s="202"/>
      <c r="AE133" s="172" t="s">
        <v>270</v>
      </c>
      <c r="AF133" s="203" t="s">
        <v>1234</v>
      </c>
    </row>
    <row r="134" spans="1:32" ht="25" customHeight="1" x14ac:dyDescent="0.15">
      <c r="A134" s="169">
        <v>130</v>
      </c>
      <c r="B134" s="89" t="s">
        <v>67</v>
      </c>
      <c r="C134" s="169"/>
      <c r="D134" s="38"/>
      <c r="E134" s="89">
        <v>1</v>
      </c>
      <c r="F134" s="169">
        <v>1</v>
      </c>
      <c r="G134" s="38">
        <v>1</v>
      </c>
      <c r="H134" s="38"/>
      <c r="I134" s="38">
        <v>1</v>
      </c>
      <c r="J134" s="38"/>
      <c r="K134" s="38">
        <v>1</v>
      </c>
      <c r="L134" s="38">
        <v>1</v>
      </c>
      <c r="M134" s="38"/>
      <c r="N134" s="38"/>
      <c r="O134" s="38"/>
      <c r="P134" s="38"/>
      <c r="Q134" s="38"/>
      <c r="R134" s="38"/>
      <c r="S134" s="38">
        <v>1</v>
      </c>
      <c r="T134" s="89"/>
      <c r="U134" s="14" t="s">
        <v>217</v>
      </c>
      <c r="V134" s="169">
        <v>1</v>
      </c>
      <c r="W134" s="38">
        <v>1</v>
      </c>
      <c r="X134" s="38"/>
      <c r="Y134" s="89">
        <v>1</v>
      </c>
      <c r="Z134" s="169">
        <v>1</v>
      </c>
      <c r="AA134" s="89"/>
      <c r="AB134" s="169">
        <v>1</v>
      </c>
      <c r="AC134" s="89"/>
      <c r="AD134" s="202"/>
      <c r="AE134" s="172"/>
      <c r="AF134" s="203" t="s">
        <v>1235</v>
      </c>
    </row>
    <row r="135" spans="1:32" ht="25" customHeight="1" x14ac:dyDescent="0.15">
      <c r="A135" s="169">
        <v>131</v>
      </c>
      <c r="B135" s="89" t="s">
        <v>67</v>
      </c>
      <c r="C135" s="169">
        <v>1</v>
      </c>
      <c r="D135" s="38"/>
      <c r="E135" s="89"/>
      <c r="F135" s="169">
        <v>1</v>
      </c>
      <c r="G135" s="38"/>
      <c r="H135" s="38"/>
      <c r="I135" s="38">
        <v>1</v>
      </c>
      <c r="J135" s="38"/>
      <c r="K135" s="38"/>
      <c r="L135" s="38"/>
      <c r="M135" s="38"/>
      <c r="N135" s="38"/>
      <c r="O135" s="38"/>
      <c r="P135" s="38"/>
      <c r="Q135" s="38"/>
      <c r="R135" s="38"/>
      <c r="S135" s="38"/>
      <c r="T135" s="89"/>
      <c r="V135" s="169"/>
      <c r="W135" s="38"/>
      <c r="X135" s="38"/>
      <c r="Y135" s="89">
        <v>1</v>
      </c>
      <c r="Z135" s="169">
        <v>1</v>
      </c>
      <c r="AA135" s="89"/>
      <c r="AB135" s="169">
        <v>1</v>
      </c>
      <c r="AC135" s="89"/>
      <c r="AD135" s="202"/>
      <c r="AE135" s="172" t="s">
        <v>271</v>
      </c>
      <c r="AF135" s="203" t="s">
        <v>1236</v>
      </c>
    </row>
    <row r="136" spans="1:32" ht="25" customHeight="1" x14ac:dyDescent="0.15">
      <c r="A136" s="169">
        <v>132</v>
      </c>
      <c r="B136" s="89" t="s">
        <v>67</v>
      </c>
      <c r="C136" s="169">
        <v>1</v>
      </c>
      <c r="D136" s="38"/>
      <c r="E136" s="89"/>
      <c r="F136" s="169">
        <v>1</v>
      </c>
      <c r="G136" s="38">
        <v>1</v>
      </c>
      <c r="H136" s="38"/>
      <c r="I136" s="38"/>
      <c r="J136" s="38">
        <v>1</v>
      </c>
      <c r="K136" s="38"/>
      <c r="L136" s="38"/>
      <c r="M136" s="38"/>
      <c r="N136" s="38"/>
      <c r="O136" s="38"/>
      <c r="P136" s="38"/>
      <c r="Q136" s="38"/>
      <c r="R136" s="38"/>
      <c r="S136" s="38"/>
      <c r="T136" s="89"/>
      <c r="V136" s="169"/>
      <c r="W136" s="38"/>
      <c r="X136" s="38"/>
      <c r="Y136" s="89">
        <v>1</v>
      </c>
      <c r="Z136" s="169">
        <v>1</v>
      </c>
      <c r="AA136" s="89"/>
      <c r="AB136" s="169">
        <v>1</v>
      </c>
      <c r="AC136" s="89"/>
      <c r="AD136" s="202"/>
      <c r="AE136" s="172"/>
      <c r="AF136" s="203" t="s">
        <v>1237</v>
      </c>
    </row>
    <row r="137" spans="1:32" ht="25" customHeight="1" x14ac:dyDescent="0.15">
      <c r="A137" s="169">
        <v>133</v>
      </c>
      <c r="B137" s="89" t="s">
        <v>67</v>
      </c>
      <c r="C137" s="169">
        <v>1</v>
      </c>
      <c r="D137" s="38"/>
      <c r="E137" s="89"/>
      <c r="F137" s="169">
        <v>1</v>
      </c>
      <c r="G137" s="38"/>
      <c r="H137" s="38">
        <v>1</v>
      </c>
      <c r="I137" s="38"/>
      <c r="J137" s="38"/>
      <c r="K137" s="38"/>
      <c r="L137" s="38"/>
      <c r="M137" s="38"/>
      <c r="N137" s="38"/>
      <c r="O137" s="38"/>
      <c r="P137" s="38"/>
      <c r="Q137" s="38"/>
      <c r="R137" s="38"/>
      <c r="S137" s="38"/>
      <c r="T137" s="89"/>
      <c r="V137" s="169">
        <v>1</v>
      </c>
      <c r="W137" s="38"/>
      <c r="X137" s="38"/>
      <c r="Y137" s="89"/>
      <c r="Z137" s="169">
        <v>1</v>
      </c>
      <c r="AA137" s="89"/>
      <c r="AB137" s="169">
        <v>1</v>
      </c>
      <c r="AC137" s="89"/>
      <c r="AD137" s="202"/>
      <c r="AE137" s="172"/>
      <c r="AF137" s="204" t="s">
        <v>1238</v>
      </c>
    </row>
    <row r="138" spans="1:32" ht="25" customHeight="1" x14ac:dyDescent="0.15">
      <c r="A138" s="169">
        <v>134</v>
      </c>
      <c r="B138" s="89" t="s">
        <v>67</v>
      </c>
      <c r="C138" s="169">
        <v>1</v>
      </c>
      <c r="D138" s="38"/>
      <c r="E138" s="89"/>
      <c r="F138" s="169">
        <v>1</v>
      </c>
      <c r="G138" s="38">
        <v>1</v>
      </c>
      <c r="H138" s="38"/>
      <c r="I138" s="38">
        <v>1</v>
      </c>
      <c r="J138" s="38">
        <v>1</v>
      </c>
      <c r="K138" s="38"/>
      <c r="L138" s="38">
        <v>1</v>
      </c>
      <c r="M138" s="38"/>
      <c r="N138" s="38"/>
      <c r="O138" s="38"/>
      <c r="P138" s="38"/>
      <c r="Q138" s="38"/>
      <c r="R138" s="38"/>
      <c r="S138" s="38"/>
      <c r="T138" s="89"/>
      <c r="V138" s="169"/>
      <c r="W138" s="38"/>
      <c r="X138" s="38"/>
      <c r="Y138" s="89">
        <v>1</v>
      </c>
      <c r="Z138" s="169">
        <v>1</v>
      </c>
      <c r="AA138" s="89"/>
      <c r="AB138" s="169">
        <v>1</v>
      </c>
      <c r="AC138" s="89"/>
      <c r="AD138" s="202"/>
      <c r="AE138" s="172" t="s">
        <v>272</v>
      </c>
      <c r="AF138" s="203" t="s">
        <v>1239</v>
      </c>
    </row>
    <row r="139" spans="1:32" ht="25" customHeight="1" x14ac:dyDescent="0.15">
      <c r="A139" s="169">
        <v>135</v>
      </c>
      <c r="B139" s="89" t="s">
        <v>67</v>
      </c>
      <c r="C139" s="169"/>
      <c r="D139" s="38"/>
      <c r="E139" s="89">
        <v>1</v>
      </c>
      <c r="F139" s="169">
        <v>1</v>
      </c>
      <c r="G139" s="38">
        <v>1</v>
      </c>
      <c r="H139" s="38"/>
      <c r="I139" s="38">
        <v>1</v>
      </c>
      <c r="J139" s="38">
        <v>1</v>
      </c>
      <c r="K139" s="38">
        <v>1</v>
      </c>
      <c r="L139" s="38"/>
      <c r="M139" s="38"/>
      <c r="N139" s="38"/>
      <c r="O139" s="38"/>
      <c r="P139" s="38"/>
      <c r="Q139" s="38"/>
      <c r="R139" s="38"/>
      <c r="S139" s="38"/>
      <c r="T139" s="89"/>
      <c r="V139" s="169"/>
      <c r="W139" s="38"/>
      <c r="X139" s="38"/>
      <c r="Y139" s="89">
        <v>1</v>
      </c>
      <c r="Z139" s="169">
        <v>1</v>
      </c>
      <c r="AA139" s="89"/>
      <c r="AB139" s="169">
        <v>1</v>
      </c>
      <c r="AC139" s="89"/>
      <c r="AD139" s="202"/>
      <c r="AE139" s="172"/>
      <c r="AF139" s="203" t="s">
        <v>1240</v>
      </c>
    </row>
    <row r="140" spans="1:32" ht="25" customHeight="1" x14ac:dyDescent="0.15">
      <c r="A140" s="169">
        <v>136</v>
      </c>
      <c r="B140" s="89" t="s">
        <v>67</v>
      </c>
      <c r="C140" s="169"/>
      <c r="D140" s="38"/>
      <c r="E140" s="89">
        <v>1</v>
      </c>
      <c r="F140" s="169">
        <v>1</v>
      </c>
      <c r="G140" s="38">
        <v>1</v>
      </c>
      <c r="H140" s="38">
        <v>1</v>
      </c>
      <c r="I140" s="38">
        <v>1</v>
      </c>
      <c r="J140" s="38"/>
      <c r="K140" s="38">
        <v>1</v>
      </c>
      <c r="L140" s="38"/>
      <c r="M140" s="38"/>
      <c r="N140" s="38"/>
      <c r="O140" s="38"/>
      <c r="P140" s="38"/>
      <c r="Q140" s="38"/>
      <c r="R140" s="38">
        <v>1</v>
      </c>
      <c r="S140" s="38">
        <v>1</v>
      </c>
      <c r="T140" s="89"/>
      <c r="U140" s="14" t="s">
        <v>273</v>
      </c>
      <c r="V140" s="169">
        <v>1</v>
      </c>
      <c r="W140" s="38">
        <v>1</v>
      </c>
      <c r="X140" s="38">
        <v>1</v>
      </c>
      <c r="Y140" s="89">
        <v>1</v>
      </c>
      <c r="Z140" s="169">
        <v>1</v>
      </c>
      <c r="AA140" s="89"/>
      <c r="AB140" s="169">
        <v>1</v>
      </c>
      <c r="AC140" s="89">
        <v>1</v>
      </c>
      <c r="AD140" s="202"/>
      <c r="AE140" s="172" t="s">
        <v>270</v>
      </c>
      <c r="AF140" s="203" t="s">
        <v>1241</v>
      </c>
    </row>
    <row r="141" spans="1:32" ht="25" customHeight="1" x14ac:dyDescent="0.15">
      <c r="A141" s="169">
        <v>137</v>
      </c>
      <c r="B141" s="89" t="s">
        <v>67</v>
      </c>
      <c r="C141" s="169">
        <v>1</v>
      </c>
      <c r="D141" s="38"/>
      <c r="E141" s="89"/>
      <c r="F141" s="169">
        <v>1</v>
      </c>
      <c r="G141" s="38">
        <v>1</v>
      </c>
      <c r="H141" s="38"/>
      <c r="I141" s="38">
        <v>1</v>
      </c>
      <c r="J141" s="38">
        <v>1</v>
      </c>
      <c r="K141" s="38">
        <v>1</v>
      </c>
      <c r="L141" s="38"/>
      <c r="M141" s="38"/>
      <c r="N141" s="38"/>
      <c r="O141" s="38"/>
      <c r="P141" s="38"/>
      <c r="Q141" s="38"/>
      <c r="R141" s="38"/>
      <c r="S141" s="38"/>
      <c r="T141" s="89"/>
      <c r="V141" s="169"/>
      <c r="W141" s="38"/>
      <c r="X141" s="38">
        <v>1</v>
      </c>
      <c r="Y141" s="89">
        <v>1</v>
      </c>
      <c r="Z141" s="169"/>
      <c r="AA141" s="89">
        <v>1</v>
      </c>
      <c r="AB141" s="169">
        <v>1</v>
      </c>
      <c r="AC141" s="89">
        <v>1</v>
      </c>
      <c r="AD141" s="202"/>
      <c r="AE141" s="172" t="s">
        <v>274</v>
      </c>
      <c r="AF141" s="203" t="s">
        <v>1242</v>
      </c>
    </row>
    <row r="142" spans="1:32" ht="25" customHeight="1" x14ac:dyDescent="0.15">
      <c r="A142" s="169">
        <v>138</v>
      </c>
      <c r="B142" s="89" t="s">
        <v>67</v>
      </c>
      <c r="C142" s="169">
        <v>1</v>
      </c>
      <c r="D142" s="38"/>
      <c r="E142" s="89"/>
      <c r="F142" s="169">
        <v>1</v>
      </c>
      <c r="G142" s="38">
        <v>1</v>
      </c>
      <c r="H142" s="38">
        <v>1</v>
      </c>
      <c r="I142" s="38">
        <v>1</v>
      </c>
      <c r="J142" s="38"/>
      <c r="K142" s="38">
        <v>1</v>
      </c>
      <c r="L142" s="38"/>
      <c r="M142" s="38"/>
      <c r="N142" s="38"/>
      <c r="O142" s="38"/>
      <c r="P142" s="38"/>
      <c r="Q142" s="38"/>
      <c r="R142" s="38"/>
      <c r="S142" s="38">
        <v>1</v>
      </c>
      <c r="T142" s="89"/>
      <c r="U142" s="14" t="s">
        <v>217</v>
      </c>
      <c r="V142" s="169">
        <v>1</v>
      </c>
      <c r="W142" s="38">
        <v>1</v>
      </c>
      <c r="X142" s="38"/>
      <c r="Y142" s="89">
        <v>1</v>
      </c>
      <c r="Z142" s="169">
        <v>1</v>
      </c>
      <c r="AA142" s="89"/>
      <c r="AB142" s="169">
        <v>1</v>
      </c>
      <c r="AC142" s="89"/>
      <c r="AD142" s="202"/>
      <c r="AE142" s="172"/>
      <c r="AF142" s="203" t="s">
        <v>1243</v>
      </c>
    </row>
    <row r="143" spans="1:32" ht="25" customHeight="1" x14ac:dyDescent="0.15">
      <c r="A143" s="169">
        <v>139</v>
      </c>
      <c r="B143" s="89" t="s">
        <v>67</v>
      </c>
      <c r="C143" s="169"/>
      <c r="D143" s="38">
        <v>1</v>
      </c>
      <c r="E143" s="89"/>
      <c r="F143" s="169">
        <v>1</v>
      </c>
      <c r="G143" s="38">
        <v>1</v>
      </c>
      <c r="H143" s="38">
        <v>1</v>
      </c>
      <c r="I143" s="38"/>
      <c r="J143" s="38"/>
      <c r="K143" s="38">
        <v>1</v>
      </c>
      <c r="L143" s="38"/>
      <c r="M143" s="38"/>
      <c r="N143" s="38"/>
      <c r="O143" s="38"/>
      <c r="P143" s="38"/>
      <c r="Q143" s="38"/>
      <c r="R143" s="38"/>
      <c r="S143" s="38">
        <v>1</v>
      </c>
      <c r="T143" s="89"/>
      <c r="U143" s="14" t="s">
        <v>217</v>
      </c>
      <c r="V143" s="169"/>
      <c r="W143" s="38">
        <v>1</v>
      </c>
      <c r="X143" s="38"/>
      <c r="Y143" s="89">
        <v>1</v>
      </c>
      <c r="Z143" s="169">
        <v>1</v>
      </c>
      <c r="AA143" s="89"/>
      <c r="AB143" s="169">
        <v>1</v>
      </c>
      <c r="AC143" s="89"/>
      <c r="AD143" s="202"/>
      <c r="AE143" s="172"/>
      <c r="AF143" s="203" t="s">
        <v>1244</v>
      </c>
    </row>
    <row r="144" spans="1:32" ht="25" customHeight="1" x14ac:dyDescent="0.15">
      <c r="A144" s="169">
        <v>140</v>
      </c>
      <c r="B144" s="89" t="s">
        <v>67</v>
      </c>
      <c r="C144" s="169"/>
      <c r="D144" s="38"/>
      <c r="E144" s="89">
        <v>1</v>
      </c>
      <c r="F144" s="169">
        <v>1</v>
      </c>
      <c r="G144" s="38"/>
      <c r="H144" s="38">
        <v>1</v>
      </c>
      <c r="I144" s="38">
        <v>1</v>
      </c>
      <c r="J144" s="38"/>
      <c r="K144" s="38">
        <v>1</v>
      </c>
      <c r="L144" s="38">
        <v>1</v>
      </c>
      <c r="M144" s="38"/>
      <c r="N144" s="38"/>
      <c r="O144" s="38"/>
      <c r="P144" s="38"/>
      <c r="Q144" s="38"/>
      <c r="R144" s="38"/>
      <c r="S144" s="38">
        <v>1</v>
      </c>
      <c r="T144" s="89"/>
      <c r="U144" s="14" t="s">
        <v>217</v>
      </c>
      <c r="V144" s="169">
        <v>1</v>
      </c>
      <c r="W144" s="38">
        <v>1</v>
      </c>
      <c r="X144" s="38"/>
      <c r="Y144" s="89">
        <v>1</v>
      </c>
      <c r="Z144" s="169">
        <v>1</v>
      </c>
      <c r="AA144" s="89"/>
      <c r="AB144" s="169">
        <v>1</v>
      </c>
      <c r="AC144" s="89"/>
      <c r="AD144" s="202"/>
      <c r="AE144" s="172"/>
      <c r="AF144" s="203" t="s">
        <v>1245</v>
      </c>
    </row>
    <row r="145" spans="1:32" ht="25" customHeight="1" x14ac:dyDescent="0.15">
      <c r="A145" s="169">
        <v>141</v>
      </c>
      <c r="B145" s="89" t="s">
        <v>67</v>
      </c>
      <c r="C145" s="169"/>
      <c r="D145" s="38"/>
      <c r="E145" s="89">
        <v>1</v>
      </c>
      <c r="F145" s="169">
        <v>1</v>
      </c>
      <c r="G145" s="38">
        <v>1</v>
      </c>
      <c r="H145" s="38">
        <v>1</v>
      </c>
      <c r="I145" s="38">
        <v>1</v>
      </c>
      <c r="J145" s="38"/>
      <c r="K145" s="38">
        <v>1</v>
      </c>
      <c r="L145" s="38">
        <v>1</v>
      </c>
      <c r="M145" s="38"/>
      <c r="N145" s="38"/>
      <c r="O145" s="38"/>
      <c r="P145" s="38"/>
      <c r="Q145" s="38"/>
      <c r="R145" s="38"/>
      <c r="S145" s="38">
        <v>1</v>
      </c>
      <c r="T145" s="89"/>
      <c r="U145" s="14" t="s">
        <v>217</v>
      </c>
      <c r="V145" s="169">
        <v>1</v>
      </c>
      <c r="W145" s="38">
        <v>1</v>
      </c>
      <c r="X145" s="38"/>
      <c r="Y145" s="89">
        <v>1</v>
      </c>
      <c r="Z145" s="169">
        <v>1</v>
      </c>
      <c r="AA145" s="89"/>
      <c r="AB145" s="169">
        <v>1</v>
      </c>
      <c r="AC145" s="89"/>
      <c r="AD145" s="202"/>
      <c r="AE145" s="172"/>
      <c r="AF145" s="203" t="s">
        <v>1246</v>
      </c>
    </row>
    <row r="146" spans="1:32" ht="25" customHeight="1" x14ac:dyDescent="0.15">
      <c r="A146" s="169">
        <v>142</v>
      </c>
      <c r="B146" s="89" t="s">
        <v>67</v>
      </c>
      <c r="C146" s="169"/>
      <c r="D146" s="38"/>
      <c r="E146" s="89">
        <v>1</v>
      </c>
      <c r="F146" s="169">
        <v>1</v>
      </c>
      <c r="G146" s="38">
        <v>1</v>
      </c>
      <c r="H146" s="38"/>
      <c r="I146" s="38"/>
      <c r="J146" s="38"/>
      <c r="K146" s="38"/>
      <c r="L146" s="38"/>
      <c r="M146" s="38"/>
      <c r="N146" s="38"/>
      <c r="O146" s="38"/>
      <c r="P146" s="38"/>
      <c r="Q146" s="38"/>
      <c r="R146" s="38"/>
      <c r="S146" s="38">
        <v>1</v>
      </c>
      <c r="T146" s="89"/>
      <c r="U146" s="14" t="s">
        <v>217</v>
      </c>
      <c r="V146" s="169">
        <v>1</v>
      </c>
      <c r="W146" s="38">
        <v>1</v>
      </c>
      <c r="X146" s="38"/>
      <c r="Y146" s="89">
        <v>1</v>
      </c>
      <c r="Z146" s="169">
        <v>1</v>
      </c>
      <c r="AA146" s="89"/>
      <c r="AB146" s="169">
        <v>1</v>
      </c>
      <c r="AC146" s="89"/>
      <c r="AD146" s="202"/>
      <c r="AE146" s="172"/>
      <c r="AF146" s="203" t="s">
        <v>1247</v>
      </c>
    </row>
    <row r="147" spans="1:32" ht="25" customHeight="1" x14ac:dyDescent="0.15">
      <c r="A147" s="169">
        <v>143</v>
      </c>
      <c r="B147" s="89" t="s">
        <v>67</v>
      </c>
      <c r="C147" s="169">
        <v>1</v>
      </c>
      <c r="D147" s="38"/>
      <c r="E147" s="89"/>
      <c r="F147" s="169">
        <v>1</v>
      </c>
      <c r="G147" s="38">
        <v>1</v>
      </c>
      <c r="H147" s="38"/>
      <c r="I147" s="38"/>
      <c r="J147" s="38">
        <v>1</v>
      </c>
      <c r="K147" s="38"/>
      <c r="L147" s="38"/>
      <c r="M147" s="38"/>
      <c r="N147" s="38"/>
      <c r="O147" s="38"/>
      <c r="P147" s="38"/>
      <c r="Q147" s="38"/>
      <c r="R147" s="38"/>
      <c r="S147" s="38"/>
      <c r="T147" s="89"/>
      <c r="V147" s="169">
        <v>1</v>
      </c>
      <c r="W147" s="38"/>
      <c r="X147" s="38"/>
      <c r="Y147" s="89"/>
      <c r="Z147" s="169">
        <v>1</v>
      </c>
      <c r="AA147" s="89"/>
      <c r="AB147" s="169">
        <v>1</v>
      </c>
      <c r="AC147" s="89"/>
      <c r="AD147" s="202"/>
      <c r="AE147" s="172"/>
      <c r="AF147" s="203" t="s">
        <v>1248</v>
      </c>
    </row>
    <row r="148" spans="1:32" ht="25" customHeight="1" x14ac:dyDescent="0.15">
      <c r="A148" s="169">
        <v>144</v>
      </c>
      <c r="B148" s="89" t="s">
        <v>67</v>
      </c>
      <c r="C148" s="169"/>
      <c r="D148" s="38"/>
      <c r="E148" s="89">
        <v>1</v>
      </c>
      <c r="F148" s="169">
        <v>1</v>
      </c>
      <c r="G148" s="38">
        <v>1</v>
      </c>
      <c r="H148" s="38"/>
      <c r="I148" s="38"/>
      <c r="J148" s="38">
        <v>1</v>
      </c>
      <c r="K148" s="38"/>
      <c r="L148" s="38"/>
      <c r="M148" s="38"/>
      <c r="N148" s="38"/>
      <c r="O148" s="38"/>
      <c r="P148" s="38"/>
      <c r="Q148" s="38"/>
      <c r="R148" s="38"/>
      <c r="S148" s="38"/>
      <c r="T148" s="89"/>
      <c r="V148" s="169">
        <v>1</v>
      </c>
      <c r="W148" s="38"/>
      <c r="X148" s="38"/>
      <c r="Y148" s="89">
        <v>1</v>
      </c>
      <c r="Z148" s="169">
        <v>1</v>
      </c>
      <c r="AA148" s="89"/>
      <c r="AB148" s="169">
        <v>1</v>
      </c>
      <c r="AC148" s="45"/>
      <c r="AD148" s="213" t="s">
        <v>275</v>
      </c>
      <c r="AE148" s="214"/>
      <c r="AF148" s="203" t="s">
        <v>1249</v>
      </c>
    </row>
    <row r="149" spans="1:32" ht="25" customHeight="1" x14ac:dyDescent="0.15">
      <c r="A149" s="169">
        <v>145</v>
      </c>
      <c r="B149" s="89" t="s">
        <v>67</v>
      </c>
      <c r="C149" s="169">
        <v>1</v>
      </c>
      <c r="D149" s="38"/>
      <c r="E149" s="89"/>
      <c r="F149" s="169">
        <v>1</v>
      </c>
      <c r="G149" s="38"/>
      <c r="H149" s="38"/>
      <c r="I149" s="38"/>
      <c r="J149" s="38">
        <v>1</v>
      </c>
      <c r="K149" s="38"/>
      <c r="L149" s="38">
        <v>1</v>
      </c>
      <c r="M149" s="38"/>
      <c r="N149" s="38"/>
      <c r="O149" s="38"/>
      <c r="P149" s="38"/>
      <c r="Q149" s="38"/>
      <c r="R149" s="38"/>
      <c r="S149" s="38"/>
      <c r="T149" s="89"/>
      <c r="V149" s="169"/>
      <c r="W149" s="38"/>
      <c r="X149" s="38"/>
      <c r="Y149" s="89">
        <v>1</v>
      </c>
      <c r="Z149" s="169">
        <v>1</v>
      </c>
      <c r="AA149" s="89"/>
      <c r="AB149" s="169">
        <v>1</v>
      </c>
      <c r="AC149" s="89"/>
      <c r="AD149" s="202"/>
      <c r="AE149" s="172" t="s">
        <v>239</v>
      </c>
      <c r="AF149" s="203" t="s">
        <v>1250</v>
      </c>
    </row>
    <row r="150" spans="1:32" ht="25" customHeight="1" x14ac:dyDescent="0.15">
      <c r="A150" s="169">
        <v>146</v>
      </c>
      <c r="B150" s="89" t="s">
        <v>67</v>
      </c>
      <c r="C150" s="169">
        <v>1</v>
      </c>
      <c r="D150" s="38"/>
      <c r="E150" s="89"/>
      <c r="F150" s="169">
        <v>1</v>
      </c>
      <c r="G150" s="38"/>
      <c r="H150" s="38"/>
      <c r="I150" s="38"/>
      <c r="J150" s="38"/>
      <c r="K150" s="38"/>
      <c r="L150" s="38">
        <v>1</v>
      </c>
      <c r="M150" s="38"/>
      <c r="N150" s="38"/>
      <c r="O150" s="38"/>
      <c r="P150" s="38"/>
      <c r="Q150" s="38"/>
      <c r="R150" s="38"/>
      <c r="S150" s="38">
        <v>1</v>
      </c>
      <c r="T150" s="89"/>
      <c r="U150" s="14" t="s">
        <v>233</v>
      </c>
      <c r="V150" s="169">
        <v>1</v>
      </c>
      <c r="W150" s="38">
        <v>1</v>
      </c>
      <c r="X150" s="38"/>
      <c r="Y150" s="89">
        <v>1</v>
      </c>
      <c r="Z150" s="169">
        <v>1</v>
      </c>
      <c r="AA150" s="89"/>
      <c r="AB150" s="169">
        <v>1</v>
      </c>
      <c r="AC150" s="89"/>
      <c r="AD150" s="202"/>
      <c r="AE150" s="172"/>
      <c r="AF150" s="203" t="s">
        <v>1251</v>
      </c>
    </row>
    <row r="151" spans="1:32" ht="25" customHeight="1" x14ac:dyDescent="0.15">
      <c r="A151" s="169">
        <v>147</v>
      </c>
      <c r="B151" s="89" t="s">
        <v>67</v>
      </c>
      <c r="C151" s="169"/>
      <c r="D151" s="38"/>
      <c r="E151" s="89">
        <v>1</v>
      </c>
      <c r="F151" s="169">
        <v>1</v>
      </c>
      <c r="G151" s="38">
        <v>1</v>
      </c>
      <c r="H151" s="38"/>
      <c r="I151" s="38"/>
      <c r="J151" s="38">
        <v>1</v>
      </c>
      <c r="K151" s="38"/>
      <c r="L151" s="38"/>
      <c r="M151" s="38"/>
      <c r="N151" s="38"/>
      <c r="O151" s="38"/>
      <c r="P151" s="38"/>
      <c r="Q151" s="38"/>
      <c r="R151" s="38">
        <v>1</v>
      </c>
      <c r="S151" s="38"/>
      <c r="T151" s="89"/>
      <c r="U151" s="14" t="s">
        <v>209</v>
      </c>
      <c r="V151" s="169">
        <v>1</v>
      </c>
      <c r="W151" s="38"/>
      <c r="X151" s="38">
        <v>1</v>
      </c>
      <c r="Y151" s="89">
        <v>1</v>
      </c>
      <c r="Z151" s="169"/>
      <c r="AA151" s="89">
        <v>1</v>
      </c>
      <c r="AB151" s="169">
        <v>1</v>
      </c>
      <c r="AC151" s="89"/>
      <c r="AD151" s="202" t="s">
        <v>276</v>
      </c>
      <c r="AE151" s="172"/>
      <c r="AF151" s="203" t="s">
        <v>1252</v>
      </c>
    </row>
    <row r="152" spans="1:32" ht="25" customHeight="1" x14ac:dyDescent="0.15">
      <c r="A152" s="169">
        <v>148</v>
      </c>
      <c r="B152" s="89" t="s">
        <v>67</v>
      </c>
      <c r="C152" s="169">
        <v>1</v>
      </c>
      <c r="D152" s="38"/>
      <c r="E152" s="89"/>
      <c r="F152" s="169">
        <v>1</v>
      </c>
      <c r="G152" s="38">
        <v>1</v>
      </c>
      <c r="H152" s="38"/>
      <c r="I152" s="38"/>
      <c r="J152" s="38">
        <v>1</v>
      </c>
      <c r="K152" s="38">
        <v>1</v>
      </c>
      <c r="L152" s="38"/>
      <c r="M152" s="38"/>
      <c r="N152" s="38"/>
      <c r="O152" s="38"/>
      <c r="P152" s="38"/>
      <c r="Q152" s="38"/>
      <c r="R152" s="38"/>
      <c r="S152" s="38"/>
      <c r="T152" s="89"/>
      <c r="V152" s="169"/>
      <c r="W152" s="38"/>
      <c r="X152" s="38"/>
      <c r="Y152" s="89">
        <v>1</v>
      </c>
      <c r="Z152" s="169">
        <v>1</v>
      </c>
      <c r="AA152" s="89"/>
      <c r="AB152" s="169">
        <v>1</v>
      </c>
      <c r="AC152" s="89"/>
      <c r="AD152" s="202" t="s">
        <v>183</v>
      </c>
      <c r="AE152" s="172" t="s">
        <v>277</v>
      </c>
      <c r="AF152" s="203" t="s">
        <v>1253</v>
      </c>
    </row>
    <row r="153" spans="1:32" ht="25" customHeight="1" x14ac:dyDescent="0.15">
      <c r="A153" s="169">
        <v>149</v>
      </c>
      <c r="B153" s="89" t="s">
        <v>67</v>
      </c>
      <c r="C153" s="169">
        <v>1</v>
      </c>
      <c r="D153" s="38"/>
      <c r="E153" s="89"/>
      <c r="F153" s="169">
        <v>1</v>
      </c>
      <c r="G153" s="38"/>
      <c r="H153" s="38"/>
      <c r="I153" s="38">
        <v>1</v>
      </c>
      <c r="J153" s="38">
        <v>1</v>
      </c>
      <c r="K153" s="38"/>
      <c r="L153" s="38"/>
      <c r="M153" s="38"/>
      <c r="N153" s="38"/>
      <c r="O153" s="38"/>
      <c r="P153" s="38"/>
      <c r="Q153" s="38"/>
      <c r="R153" s="38"/>
      <c r="S153" s="38"/>
      <c r="T153" s="89"/>
      <c r="V153" s="169">
        <v>1</v>
      </c>
      <c r="W153" s="38"/>
      <c r="X153" s="38"/>
      <c r="Y153" s="89">
        <v>1</v>
      </c>
      <c r="Z153" s="169">
        <v>1</v>
      </c>
      <c r="AA153" s="89"/>
      <c r="AB153" s="169">
        <v>1</v>
      </c>
      <c r="AC153" s="89"/>
      <c r="AD153" s="202"/>
      <c r="AE153" s="172"/>
      <c r="AF153" s="203" t="s">
        <v>1254</v>
      </c>
    </row>
    <row r="154" spans="1:32" ht="25" customHeight="1" x14ac:dyDescent="0.15">
      <c r="A154" s="169">
        <v>150</v>
      </c>
      <c r="B154" s="89" t="s">
        <v>67</v>
      </c>
      <c r="C154" s="169">
        <v>1</v>
      </c>
      <c r="D154" s="38"/>
      <c r="E154" s="89"/>
      <c r="F154" s="169">
        <v>1</v>
      </c>
      <c r="G154" s="38">
        <v>1</v>
      </c>
      <c r="H154" s="38"/>
      <c r="I154" s="38"/>
      <c r="J154" s="38">
        <v>1</v>
      </c>
      <c r="K154" s="38">
        <v>1</v>
      </c>
      <c r="L154" s="38"/>
      <c r="M154" s="38"/>
      <c r="N154" s="38"/>
      <c r="O154" s="38"/>
      <c r="P154" s="38"/>
      <c r="Q154" s="38"/>
      <c r="R154" s="38"/>
      <c r="S154" s="38"/>
      <c r="T154" s="89"/>
      <c r="V154" s="169">
        <v>1</v>
      </c>
      <c r="W154" s="38"/>
      <c r="X154" s="38"/>
      <c r="Y154" s="89"/>
      <c r="Z154" s="169">
        <v>1</v>
      </c>
      <c r="AA154" s="89"/>
      <c r="AB154" s="169">
        <v>1</v>
      </c>
      <c r="AC154" s="89"/>
      <c r="AD154" s="202" t="s">
        <v>224</v>
      </c>
      <c r="AE154" s="172" t="s">
        <v>278</v>
      </c>
      <c r="AF154" s="203" t="s">
        <v>1255</v>
      </c>
    </row>
    <row r="155" spans="1:32" ht="25" customHeight="1" x14ac:dyDescent="0.15">
      <c r="A155" s="169">
        <v>151</v>
      </c>
      <c r="B155" s="89" t="s">
        <v>67</v>
      </c>
      <c r="C155" s="169"/>
      <c r="D155" s="38"/>
      <c r="E155" s="89">
        <v>1</v>
      </c>
      <c r="F155" s="169">
        <v>1</v>
      </c>
      <c r="G155" s="38">
        <v>1</v>
      </c>
      <c r="H155" s="38"/>
      <c r="I155" s="38">
        <v>1</v>
      </c>
      <c r="J155" s="38"/>
      <c r="K155" s="38"/>
      <c r="L155" s="38"/>
      <c r="M155" s="38"/>
      <c r="N155" s="38"/>
      <c r="O155" s="38"/>
      <c r="P155" s="38"/>
      <c r="Q155" s="38"/>
      <c r="R155" s="38"/>
      <c r="S155" s="38"/>
      <c r="T155" s="89"/>
      <c r="V155" s="169"/>
      <c r="W155" s="38">
        <v>1</v>
      </c>
      <c r="X155" s="38"/>
      <c r="Y155" s="89">
        <v>1</v>
      </c>
      <c r="Z155" s="169">
        <v>1</v>
      </c>
      <c r="AA155" s="89"/>
      <c r="AB155" s="169">
        <v>1</v>
      </c>
      <c r="AC155" s="89"/>
      <c r="AD155" s="202"/>
      <c r="AE155" s="172"/>
      <c r="AF155" s="203" t="s">
        <v>1256</v>
      </c>
    </row>
    <row r="156" spans="1:32" ht="25" customHeight="1" x14ac:dyDescent="0.15">
      <c r="A156" s="169">
        <v>152</v>
      </c>
      <c r="B156" s="89" t="s">
        <v>67</v>
      </c>
      <c r="C156" s="169">
        <v>1</v>
      </c>
      <c r="D156" s="38"/>
      <c r="E156" s="89"/>
      <c r="F156" s="169">
        <v>1</v>
      </c>
      <c r="G156" s="38">
        <v>1</v>
      </c>
      <c r="H156" s="38">
        <v>1</v>
      </c>
      <c r="I156" s="38">
        <v>1</v>
      </c>
      <c r="J156" s="38"/>
      <c r="K156" s="38"/>
      <c r="L156" s="38"/>
      <c r="M156" s="38"/>
      <c r="N156" s="38"/>
      <c r="O156" s="38"/>
      <c r="P156" s="38"/>
      <c r="Q156" s="38"/>
      <c r="R156" s="38"/>
      <c r="S156" s="38"/>
      <c r="T156" s="89"/>
      <c r="V156" s="169">
        <v>1</v>
      </c>
      <c r="W156" s="38"/>
      <c r="X156" s="38"/>
      <c r="Y156" s="89">
        <v>1</v>
      </c>
      <c r="Z156" s="169">
        <v>1</v>
      </c>
      <c r="AA156" s="89"/>
      <c r="AB156" s="169">
        <v>1</v>
      </c>
      <c r="AC156" s="89"/>
      <c r="AD156" s="202"/>
      <c r="AE156" s="172" t="s">
        <v>239</v>
      </c>
      <c r="AF156" s="203" t="s">
        <v>1257</v>
      </c>
    </row>
    <row r="157" spans="1:32" ht="25" customHeight="1" x14ac:dyDescent="0.15">
      <c r="A157" s="169">
        <v>153</v>
      </c>
      <c r="B157" s="89" t="s">
        <v>67</v>
      </c>
      <c r="C157" s="169">
        <v>1</v>
      </c>
      <c r="D157" s="38"/>
      <c r="E157" s="89"/>
      <c r="F157" s="169">
        <v>1</v>
      </c>
      <c r="G157" s="38">
        <v>1</v>
      </c>
      <c r="H157" s="38"/>
      <c r="I157" s="38"/>
      <c r="J157" s="38">
        <v>1</v>
      </c>
      <c r="K157" s="38"/>
      <c r="L157" s="38"/>
      <c r="M157" s="38"/>
      <c r="N157" s="38"/>
      <c r="O157" s="38"/>
      <c r="P157" s="38"/>
      <c r="Q157" s="38"/>
      <c r="R157" s="38"/>
      <c r="S157" s="38">
        <v>1</v>
      </c>
      <c r="T157" s="89"/>
      <c r="U157" s="14" t="s">
        <v>233</v>
      </c>
      <c r="V157" s="169">
        <v>1</v>
      </c>
      <c r="W157" s="38">
        <v>1</v>
      </c>
      <c r="X157" s="38"/>
      <c r="Y157" s="89">
        <v>1</v>
      </c>
      <c r="Z157" s="169">
        <v>1</v>
      </c>
      <c r="AA157" s="89"/>
      <c r="AB157" s="169">
        <v>1</v>
      </c>
      <c r="AC157" s="89"/>
      <c r="AD157" s="202"/>
      <c r="AE157" s="172"/>
      <c r="AF157" s="203" t="s">
        <v>1258</v>
      </c>
    </row>
    <row r="158" spans="1:32" ht="25" customHeight="1" x14ac:dyDescent="0.15">
      <c r="A158" s="169">
        <v>154</v>
      </c>
      <c r="B158" s="89" t="s">
        <v>67</v>
      </c>
      <c r="C158" s="169"/>
      <c r="D158" s="38"/>
      <c r="E158" s="89">
        <v>1</v>
      </c>
      <c r="F158" s="169">
        <v>1</v>
      </c>
      <c r="G158" s="38"/>
      <c r="H158" s="38"/>
      <c r="I158" s="38"/>
      <c r="J158" s="38"/>
      <c r="K158" s="38">
        <v>1</v>
      </c>
      <c r="L158" s="38"/>
      <c r="M158" s="38"/>
      <c r="N158" s="38"/>
      <c r="O158" s="38"/>
      <c r="P158" s="38"/>
      <c r="Q158" s="38"/>
      <c r="R158" s="38"/>
      <c r="S158" s="38">
        <v>1</v>
      </c>
      <c r="T158" s="89"/>
      <c r="U158" s="14" t="s">
        <v>0</v>
      </c>
      <c r="V158" s="169"/>
      <c r="W158" s="38">
        <v>1</v>
      </c>
      <c r="X158" s="38"/>
      <c r="Y158" s="89">
        <v>1</v>
      </c>
      <c r="Z158" s="169">
        <v>1</v>
      </c>
      <c r="AA158" s="89"/>
      <c r="AB158" s="169">
        <v>1</v>
      </c>
      <c r="AC158" s="89"/>
      <c r="AD158" s="202"/>
      <c r="AE158" s="172" t="s">
        <v>279</v>
      </c>
      <c r="AF158" s="203" t="s">
        <v>1259</v>
      </c>
    </row>
    <row r="159" spans="1:32" ht="25" customHeight="1" x14ac:dyDescent="0.15">
      <c r="A159" s="169">
        <v>155</v>
      </c>
      <c r="B159" s="89" t="s">
        <v>67</v>
      </c>
      <c r="C159" s="169">
        <v>1</v>
      </c>
      <c r="D159" s="38"/>
      <c r="E159" s="89"/>
      <c r="F159" s="169">
        <v>1</v>
      </c>
      <c r="G159" s="38">
        <v>1</v>
      </c>
      <c r="H159" s="38">
        <v>1</v>
      </c>
      <c r="I159" s="38">
        <v>1</v>
      </c>
      <c r="J159" s="38"/>
      <c r="K159" s="38"/>
      <c r="L159" s="38"/>
      <c r="M159" s="38"/>
      <c r="N159" s="38"/>
      <c r="O159" s="38"/>
      <c r="P159" s="38"/>
      <c r="Q159" s="38"/>
      <c r="R159" s="38"/>
      <c r="S159" s="38"/>
      <c r="T159" s="89"/>
      <c r="V159" s="169">
        <v>1</v>
      </c>
      <c r="W159" s="38"/>
      <c r="X159" s="38"/>
      <c r="Y159" s="89">
        <v>1</v>
      </c>
      <c r="Z159" s="169">
        <v>1</v>
      </c>
      <c r="AA159" s="89"/>
      <c r="AB159" s="169">
        <v>1</v>
      </c>
      <c r="AC159" s="89"/>
      <c r="AD159" s="202"/>
      <c r="AE159" s="172"/>
      <c r="AF159" s="203" t="s">
        <v>1260</v>
      </c>
    </row>
    <row r="160" spans="1:32" ht="25" customHeight="1" x14ac:dyDescent="0.15">
      <c r="A160" s="169">
        <v>156</v>
      </c>
      <c r="B160" s="89" t="s">
        <v>67</v>
      </c>
      <c r="C160" s="169"/>
      <c r="D160" s="38"/>
      <c r="E160" s="89">
        <v>1</v>
      </c>
      <c r="F160" s="169">
        <v>1</v>
      </c>
      <c r="G160" s="38">
        <v>1</v>
      </c>
      <c r="H160" s="38"/>
      <c r="I160" s="38">
        <v>1</v>
      </c>
      <c r="J160" s="38"/>
      <c r="K160" s="38">
        <v>1</v>
      </c>
      <c r="L160" s="38"/>
      <c r="M160" s="38"/>
      <c r="N160" s="38"/>
      <c r="O160" s="38"/>
      <c r="P160" s="38"/>
      <c r="Q160" s="38"/>
      <c r="R160" s="38"/>
      <c r="S160" s="38">
        <v>1</v>
      </c>
      <c r="T160" s="89"/>
      <c r="U160" s="14" t="s">
        <v>233</v>
      </c>
      <c r="V160" s="169">
        <v>1</v>
      </c>
      <c r="W160" s="38">
        <v>1</v>
      </c>
      <c r="X160" s="38"/>
      <c r="Y160" s="89"/>
      <c r="Z160" s="169">
        <v>1</v>
      </c>
      <c r="AA160" s="89"/>
      <c r="AB160" s="169">
        <v>1</v>
      </c>
      <c r="AC160" s="89"/>
      <c r="AD160" s="202"/>
      <c r="AE160" s="172"/>
      <c r="AF160" s="203" t="s">
        <v>1261</v>
      </c>
    </row>
    <row r="161" spans="1:32" ht="25" customHeight="1" x14ac:dyDescent="0.15">
      <c r="A161" s="169">
        <v>157</v>
      </c>
      <c r="B161" s="89" t="s">
        <v>67</v>
      </c>
      <c r="C161" s="169">
        <v>1</v>
      </c>
      <c r="D161" s="38"/>
      <c r="E161" s="89"/>
      <c r="F161" s="169">
        <v>1</v>
      </c>
      <c r="G161" s="38">
        <v>1</v>
      </c>
      <c r="H161" s="38"/>
      <c r="I161" s="38">
        <v>1</v>
      </c>
      <c r="J161" s="38"/>
      <c r="K161" s="38">
        <v>1</v>
      </c>
      <c r="L161" s="38"/>
      <c r="M161" s="38"/>
      <c r="N161" s="38"/>
      <c r="O161" s="38"/>
      <c r="P161" s="38"/>
      <c r="Q161" s="38"/>
      <c r="R161" s="38"/>
      <c r="S161" s="38"/>
      <c r="T161" s="89"/>
      <c r="V161" s="169"/>
      <c r="W161" s="38"/>
      <c r="X161" s="38"/>
      <c r="Y161" s="89">
        <v>1</v>
      </c>
      <c r="Z161" s="169"/>
      <c r="AA161" s="89">
        <v>1</v>
      </c>
      <c r="AB161" s="169">
        <v>1</v>
      </c>
      <c r="AC161" s="89"/>
      <c r="AD161" s="202"/>
      <c r="AE161" s="172"/>
      <c r="AF161" s="203" t="s">
        <v>1262</v>
      </c>
    </row>
    <row r="162" spans="1:32" ht="25" customHeight="1" x14ac:dyDescent="0.15">
      <c r="A162" s="169">
        <v>158</v>
      </c>
      <c r="B162" s="89" t="s">
        <v>67</v>
      </c>
      <c r="C162" s="169"/>
      <c r="D162" s="38">
        <v>1</v>
      </c>
      <c r="E162" s="89"/>
      <c r="F162" s="169">
        <v>1</v>
      </c>
      <c r="G162" s="38">
        <v>1</v>
      </c>
      <c r="H162" s="38"/>
      <c r="I162" s="38">
        <v>1</v>
      </c>
      <c r="J162" s="38"/>
      <c r="K162" s="38">
        <v>1</v>
      </c>
      <c r="L162" s="38"/>
      <c r="M162" s="38"/>
      <c r="N162" s="38"/>
      <c r="O162" s="38"/>
      <c r="P162" s="38"/>
      <c r="Q162" s="38"/>
      <c r="R162" s="38"/>
      <c r="S162" s="38">
        <v>1</v>
      </c>
      <c r="T162" s="89"/>
      <c r="U162" s="14" t="s">
        <v>217</v>
      </c>
      <c r="V162" s="169">
        <v>1</v>
      </c>
      <c r="W162" s="38">
        <v>1</v>
      </c>
      <c r="X162" s="38"/>
      <c r="Y162" s="89"/>
      <c r="Z162" s="169">
        <v>1</v>
      </c>
      <c r="AA162" s="89"/>
      <c r="AB162" s="169">
        <v>1</v>
      </c>
      <c r="AC162" s="89"/>
      <c r="AD162" s="202"/>
      <c r="AE162" s="172"/>
      <c r="AF162" s="203" t="s">
        <v>1263</v>
      </c>
    </row>
    <row r="163" spans="1:32" ht="25" customHeight="1" x14ac:dyDescent="0.15">
      <c r="A163" s="169">
        <v>159</v>
      </c>
      <c r="B163" s="89" t="s">
        <v>67</v>
      </c>
      <c r="C163" s="169">
        <v>1</v>
      </c>
      <c r="D163" s="38"/>
      <c r="E163" s="89"/>
      <c r="F163" s="169">
        <v>1</v>
      </c>
      <c r="G163" s="38">
        <v>1</v>
      </c>
      <c r="H163" s="38"/>
      <c r="I163" s="38"/>
      <c r="J163" s="38"/>
      <c r="K163" s="38"/>
      <c r="L163" s="38"/>
      <c r="M163" s="38"/>
      <c r="N163" s="38"/>
      <c r="O163" s="38"/>
      <c r="P163" s="38"/>
      <c r="Q163" s="38"/>
      <c r="R163" s="38"/>
      <c r="S163" s="38"/>
      <c r="T163" s="89"/>
      <c r="V163" s="169">
        <v>1</v>
      </c>
      <c r="W163" s="38">
        <v>1</v>
      </c>
      <c r="X163" s="38"/>
      <c r="Y163" s="89">
        <v>1</v>
      </c>
      <c r="Z163" s="169">
        <v>1</v>
      </c>
      <c r="AA163" s="89"/>
      <c r="AB163" s="169">
        <v>1</v>
      </c>
      <c r="AC163" s="89"/>
      <c r="AD163" s="202"/>
      <c r="AE163" s="172"/>
      <c r="AF163" s="203" t="s">
        <v>1264</v>
      </c>
    </row>
    <row r="164" spans="1:32" ht="25" customHeight="1" x14ac:dyDescent="0.15">
      <c r="A164" s="169">
        <v>160</v>
      </c>
      <c r="B164" s="89" t="s">
        <v>67</v>
      </c>
      <c r="C164" s="169">
        <v>1</v>
      </c>
      <c r="D164" s="38"/>
      <c r="E164" s="89"/>
      <c r="F164" s="169">
        <v>1</v>
      </c>
      <c r="G164" s="38">
        <v>1</v>
      </c>
      <c r="H164" s="38"/>
      <c r="I164" s="38">
        <v>1</v>
      </c>
      <c r="J164" s="38"/>
      <c r="K164" s="38"/>
      <c r="L164" s="38"/>
      <c r="M164" s="38"/>
      <c r="N164" s="38"/>
      <c r="O164" s="38"/>
      <c r="P164" s="38"/>
      <c r="Q164" s="38"/>
      <c r="R164" s="38"/>
      <c r="S164" s="38"/>
      <c r="T164" s="89"/>
      <c r="V164" s="169"/>
      <c r="W164" s="38"/>
      <c r="X164" s="38"/>
      <c r="Y164" s="89">
        <v>1</v>
      </c>
      <c r="Z164" s="169">
        <v>1</v>
      </c>
      <c r="AA164" s="89"/>
      <c r="AB164" s="169">
        <v>1</v>
      </c>
      <c r="AC164" s="89"/>
      <c r="AD164" s="202"/>
      <c r="AE164" s="172"/>
      <c r="AF164" s="203" t="s">
        <v>166</v>
      </c>
    </row>
    <row r="165" spans="1:32" s="219" customFormat="1" ht="34" customHeight="1" x14ac:dyDescent="0.15">
      <c r="A165" s="276" t="s">
        <v>745</v>
      </c>
      <c r="B165" s="277"/>
      <c r="C165" s="176">
        <v>60</v>
      </c>
      <c r="D165" s="177">
        <v>12</v>
      </c>
      <c r="E165" s="178">
        <v>34</v>
      </c>
      <c r="F165" s="176">
        <v>100</v>
      </c>
      <c r="G165" s="177">
        <v>76</v>
      </c>
      <c r="H165" s="177">
        <v>43</v>
      </c>
      <c r="I165" s="177">
        <v>46</v>
      </c>
      <c r="J165" s="177">
        <v>33</v>
      </c>
      <c r="K165" s="177">
        <v>37</v>
      </c>
      <c r="L165" s="177">
        <v>22</v>
      </c>
      <c r="M165" s="177">
        <v>1</v>
      </c>
      <c r="N165" s="177">
        <v>0</v>
      </c>
      <c r="O165" s="177">
        <v>5</v>
      </c>
      <c r="P165" s="177">
        <v>3</v>
      </c>
      <c r="Q165" s="177">
        <v>0</v>
      </c>
      <c r="R165" s="177">
        <v>8</v>
      </c>
      <c r="S165" s="177">
        <v>43</v>
      </c>
      <c r="T165" s="178">
        <v>14</v>
      </c>
      <c r="U165" s="215"/>
      <c r="V165" s="176">
        <v>51</v>
      </c>
      <c r="W165" s="177">
        <v>36</v>
      </c>
      <c r="X165" s="177">
        <v>22</v>
      </c>
      <c r="Y165" s="178">
        <v>76</v>
      </c>
      <c r="Z165" s="176">
        <v>75</v>
      </c>
      <c r="AA165" s="178">
        <v>31</v>
      </c>
      <c r="AB165" s="177">
        <v>105</v>
      </c>
      <c r="AC165" s="178">
        <v>3</v>
      </c>
      <c r="AD165" s="216"/>
      <c r="AE165" s="217"/>
      <c r="AF165" s="218"/>
    </row>
    <row r="166" spans="1:32" ht="25" customHeight="1" x14ac:dyDescent="0.15">
      <c r="A166" s="169">
        <v>161</v>
      </c>
      <c r="B166" s="89" t="s">
        <v>71</v>
      </c>
      <c r="C166" s="169"/>
      <c r="D166" s="38">
        <v>1</v>
      </c>
      <c r="E166" s="89"/>
      <c r="F166" s="169">
        <v>1</v>
      </c>
      <c r="G166" s="38">
        <v>1</v>
      </c>
      <c r="H166" s="38">
        <v>1</v>
      </c>
      <c r="I166" s="38"/>
      <c r="J166" s="38"/>
      <c r="K166" s="38"/>
      <c r="L166" s="38">
        <v>1</v>
      </c>
      <c r="M166" s="38"/>
      <c r="N166" s="38"/>
      <c r="O166" s="38"/>
      <c r="P166" s="38"/>
      <c r="Q166" s="38"/>
      <c r="R166" s="38"/>
      <c r="S166" s="38">
        <v>1</v>
      </c>
      <c r="T166" s="89"/>
      <c r="U166" s="14" t="s">
        <v>217</v>
      </c>
      <c r="V166" s="169">
        <v>1</v>
      </c>
      <c r="W166" s="38">
        <v>1</v>
      </c>
      <c r="X166" s="38"/>
      <c r="Y166" s="89"/>
      <c r="Z166" s="169">
        <v>1</v>
      </c>
      <c r="AA166" s="89"/>
      <c r="AB166" s="169">
        <v>1</v>
      </c>
      <c r="AC166" s="89"/>
      <c r="AD166" s="202"/>
      <c r="AE166" s="172" t="s">
        <v>280</v>
      </c>
      <c r="AF166" s="203" t="s">
        <v>1265</v>
      </c>
    </row>
    <row r="167" spans="1:32" ht="25" customHeight="1" x14ac:dyDescent="0.15">
      <c r="A167" s="169">
        <v>162</v>
      </c>
      <c r="B167" s="89" t="s">
        <v>71</v>
      </c>
      <c r="C167" s="169"/>
      <c r="D167" s="38"/>
      <c r="E167" s="89">
        <v>1</v>
      </c>
      <c r="F167" s="169">
        <v>1</v>
      </c>
      <c r="G167" s="38">
        <v>1</v>
      </c>
      <c r="H167" s="38">
        <v>1</v>
      </c>
      <c r="I167" s="38"/>
      <c r="J167" s="38">
        <v>1</v>
      </c>
      <c r="K167" s="38"/>
      <c r="L167" s="38">
        <v>1</v>
      </c>
      <c r="M167" s="38"/>
      <c r="N167" s="38"/>
      <c r="O167" s="38"/>
      <c r="P167" s="38">
        <v>1</v>
      </c>
      <c r="Q167" s="38"/>
      <c r="R167" s="38">
        <v>1</v>
      </c>
      <c r="S167" s="38">
        <v>1</v>
      </c>
      <c r="T167" s="89"/>
      <c r="U167" s="14" t="s">
        <v>281</v>
      </c>
      <c r="V167" s="169">
        <v>1</v>
      </c>
      <c r="W167" s="38"/>
      <c r="X167" s="38">
        <v>1</v>
      </c>
      <c r="Y167" s="89">
        <v>1</v>
      </c>
      <c r="Z167" s="169"/>
      <c r="AA167" s="89">
        <v>1</v>
      </c>
      <c r="AB167" s="169">
        <v>1</v>
      </c>
      <c r="AC167" s="89"/>
      <c r="AD167" s="202" t="s">
        <v>224</v>
      </c>
      <c r="AE167" s="172"/>
      <c r="AF167" s="210" t="s">
        <v>1266</v>
      </c>
    </row>
    <row r="168" spans="1:32" ht="25" customHeight="1" x14ac:dyDescent="0.15">
      <c r="A168" s="169">
        <v>163</v>
      </c>
      <c r="B168" s="89" t="s">
        <v>71</v>
      </c>
      <c r="C168" s="169"/>
      <c r="D168" s="38"/>
      <c r="E168" s="89">
        <v>1</v>
      </c>
      <c r="F168" s="169">
        <v>1</v>
      </c>
      <c r="G168" s="38">
        <v>1</v>
      </c>
      <c r="H168" s="38"/>
      <c r="I168" s="38"/>
      <c r="J168" s="38">
        <v>1</v>
      </c>
      <c r="K168" s="38"/>
      <c r="L168" s="38"/>
      <c r="M168" s="38"/>
      <c r="N168" s="38"/>
      <c r="O168" s="38"/>
      <c r="P168" s="38">
        <v>1</v>
      </c>
      <c r="Q168" s="38"/>
      <c r="R168" s="38">
        <v>1</v>
      </c>
      <c r="S168" s="38">
        <v>1</v>
      </c>
      <c r="T168" s="89">
        <v>1</v>
      </c>
      <c r="U168" s="14" t="s">
        <v>282</v>
      </c>
      <c r="V168" s="169"/>
      <c r="W168" s="38">
        <v>1</v>
      </c>
      <c r="X168" s="38">
        <v>1</v>
      </c>
      <c r="Y168" s="89">
        <v>1</v>
      </c>
      <c r="Z168" s="169"/>
      <c r="AA168" s="89">
        <v>1</v>
      </c>
      <c r="AB168" s="169">
        <v>1</v>
      </c>
      <c r="AC168" s="89"/>
      <c r="AD168" s="202" t="s">
        <v>276</v>
      </c>
      <c r="AE168" s="172"/>
      <c r="AF168" s="203" t="s">
        <v>1267</v>
      </c>
    </row>
    <row r="169" spans="1:32" ht="25" customHeight="1" x14ac:dyDescent="0.15">
      <c r="A169" s="169">
        <v>164</v>
      </c>
      <c r="B169" s="89" t="s">
        <v>71</v>
      </c>
      <c r="C169" s="169"/>
      <c r="D169" s="38"/>
      <c r="E169" s="89">
        <v>1</v>
      </c>
      <c r="F169" s="169">
        <v>1</v>
      </c>
      <c r="G169" s="38">
        <v>1</v>
      </c>
      <c r="H169" s="38"/>
      <c r="I169" s="38"/>
      <c r="J169" s="38">
        <v>1</v>
      </c>
      <c r="K169" s="38"/>
      <c r="L169" s="38">
        <v>1</v>
      </c>
      <c r="M169" s="38"/>
      <c r="N169" s="38"/>
      <c r="O169" s="38"/>
      <c r="P169" s="38">
        <v>1</v>
      </c>
      <c r="Q169" s="38"/>
      <c r="R169" s="38"/>
      <c r="S169" s="38"/>
      <c r="T169" s="89"/>
      <c r="V169" s="169"/>
      <c r="W169" s="38"/>
      <c r="X169" s="38">
        <v>1</v>
      </c>
      <c r="Y169" s="89">
        <v>1</v>
      </c>
      <c r="Z169" s="169"/>
      <c r="AA169" s="89">
        <v>1</v>
      </c>
      <c r="AB169" s="169">
        <v>1</v>
      </c>
      <c r="AC169" s="89"/>
      <c r="AD169" s="202" t="s">
        <v>224</v>
      </c>
      <c r="AE169" s="172"/>
      <c r="AF169" s="203" t="s">
        <v>1268</v>
      </c>
    </row>
    <row r="170" spans="1:32" ht="25" customHeight="1" x14ac:dyDescent="0.15">
      <c r="A170" s="169">
        <v>165</v>
      </c>
      <c r="B170" s="89" t="s">
        <v>71</v>
      </c>
      <c r="C170" s="169"/>
      <c r="D170" s="38"/>
      <c r="E170" s="89">
        <v>1</v>
      </c>
      <c r="F170" s="169">
        <v>1</v>
      </c>
      <c r="G170" s="38">
        <v>1</v>
      </c>
      <c r="H170" s="38">
        <v>1</v>
      </c>
      <c r="I170" s="38">
        <v>1</v>
      </c>
      <c r="J170" s="38"/>
      <c r="K170" s="38"/>
      <c r="L170" s="38">
        <v>1</v>
      </c>
      <c r="M170" s="38"/>
      <c r="N170" s="38"/>
      <c r="O170" s="38">
        <v>1</v>
      </c>
      <c r="P170" s="38"/>
      <c r="Q170" s="38"/>
      <c r="R170" s="38"/>
      <c r="S170" s="38"/>
      <c r="T170" s="89">
        <v>1</v>
      </c>
      <c r="U170" s="14" t="s">
        <v>283</v>
      </c>
      <c r="V170" s="169"/>
      <c r="W170" s="38"/>
      <c r="X170" s="38">
        <v>1</v>
      </c>
      <c r="Y170" s="89">
        <v>1</v>
      </c>
      <c r="Z170" s="169"/>
      <c r="AA170" s="89">
        <v>1</v>
      </c>
      <c r="AB170" s="169">
        <v>1</v>
      </c>
      <c r="AC170" s="89"/>
      <c r="AD170" s="202"/>
      <c r="AE170" s="172"/>
      <c r="AF170" s="203" t="s">
        <v>1269</v>
      </c>
    </row>
    <row r="171" spans="1:32" ht="25" customHeight="1" x14ac:dyDescent="0.15">
      <c r="A171" s="169">
        <v>166</v>
      </c>
      <c r="B171" s="89" t="s">
        <v>71</v>
      </c>
      <c r="C171" s="169"/>
      <c r="D171" s="38">
        <v>1</v>
      </c>
      <c r="E171" s="89"/>
      <c r="F171" s="169"/>
      <c r="G171" s="38"/>
      <c r="H171" s="38"/>
      <c r="I171" s="38">
        <v>1</v>
      </c>
      <c r="J171" s="38"/>
      <c r="K171" s="38">
        <v>1</v>
      </c>
      <c r="L171" s="38"/>
      <c r="M171" s="38"/>
      <c r="N171" s="38"/>
      <c r="O171" s="38">
        <v>1</v>
      </c>
      <c r="P171" s="38"/>
      <c r="Q171" s="38"/>
      <c r="R171" s="38"/>
      <c r="S171" s="38"/>
      <c r="T171" s="89"/>
      <c r="V171" s="169"/>
      <c r="W171" s="38"/>
      <c r="X171" s="38">
        <v>1</v>
      </c>
      <c r="Y171" s="89"/>
      <c r="Z171" s="169"/>
      <c r="AA171" s="89">
        <v>1</v>
      </c>
      <c r="AB171" s="169">
        <v>1</v>
      </c>
      <c r="AC171" s="89"/>
      <c r="AD171" s="202"/>
      <c r="AE171" s="172"/>
      <c r="AF171" s="203" t="s">
        <v>284</v>
      </c>
    </row>
    <row r="172" spans="1:32" ht="25" customHeight="1" x14ac:dyDescent="0.15">
      <c r="A172" s="169">
        <v>167</v>
      </c>
      <c r="B172" s="89" t="s">
        <v>71</v>
      </c>
      <c r="C172" s="169"/>
      <c r="D172" s="38"/>
      <c r="E172" s="89">
        <v>1</v>
      </c>
      <c r="F172" s="169">
        <v>1</v>
      </c>
      <c r="G172" s="38">
        <v>1</v>
      </c>
      <c r="H172" s="38"/>
      <c r="I172" s="38"/>
      <c r="J172" s="38">
        <v>1</v>
      </c>
      <c r="K172" s="38">
        <v>1</v>
      </c>
      <c r="L172" s="38"/>
      <c r="M172" s="38"/>
      <c r="N172" s="38"/>
      <c r="O172" s="38"/>
      <c r="P172" s="38">
        <v>1</v>
      </c>
      <c r="Q172" s="38"/>
      <c r="R172" s="38">
        <v>1</v>
      </c>
      <c r="S172" s="38">
        <v>1</v>
      </c>
      <c r="T172" s="89">
        <v>1</v>
      </c>
      <c r="U172" s="14" t="s">
        <v>285</v>
      </c>
      <c r="V172" s="169"/>
      <c r="W172" s="38"/>
      <c r="X172" s="38">
        <v>1</v>
      </c>
      <c r="Y172" s="89">
        <v>1</v>
      </c>
      <c r="Z172" s="169"/>
      <c r="AA172" s="89"/>
      <c r="AB172" s="169">
        <v>1</v>
      </c>
      <c r="AC172" s="89"/>
      <c r="AD172" s="202" t="s">
        <v>224</v>
      </c>
      <c r="AE172" s="172"/>
      <c r="AF172" s="203" t="s">
        <v>1270</v>
      </c>
    </row>
    <row r="173" spans="1:32" ht="25" customHeight="1" x14ac:dyDescent="0.15">
      <c r="A173" s="169">
        <v>168</v>
      </c>
      <c r="B173" s="89" t="s">
        <v>71</v>
      </c>
      <c r="C173" s="169"/>
      <c r="D173" s="38"/>
      <c r="E173" s="89">
        <v>1</v>
      </c>
      <c r="F173" s="169">
        <v>1</v>
      </c>
      <c r="G173" s="38">
        <v>1</v>
      </c>
      <c r="H173" s="38"/>
      <c r="I173" s="38"/>
      <c r="J173" s="38"/>
      <c r="K173" s="38"/>
      <c r="L173" s="38">
        <v>1</v>
      </c>
      <c r="M173" s="38"/>
      <c r="N173" s="38"/>
      <c r="O173" s="38"/>
      <c r="P173" s="38">
        <v>1</v>
      </c>
      <c r="Q173" s="38"/>
      <c r="R173" s="38"/>
      <c r="S173" s="38"/>
      <c r="T173" s="89"/>
      <c r="V173" s="169"/>
      <c r="W173" s="38"/>
      <c r="X173" s="38">
        <v>1</v>
      </c>
      <c r="Y173" s="89">
        <v>1</v>
      </c>
      <c r="Z173" s="169"/>
      <c r="AA173" s="89">
        <v>1</v>
      </c>
      <c r="AB173" s="169">
        <v>1</v>
      </c>
      <c r="AC173" s="89"/>
      <c r="AD173" s="202" t="s">
        <v>286</v>
      </c>
      <c r="AE173" s="172"/>
      <c r="AF173" s="203" t="s">
        <v>1271</v>
      </c>
    </row>
    <row r="174" spans="1:32" ht="25" customHeight="1" x14ac:dyDescent="0.15">
      <c r="A174" s="169">
        <v>169</v>
      </c>
      <c r="B174" s="89" t="s">
        <v>71</v>
      </c>
      <c r="C174" s="169">
        <v>1</v>
      </c>
      <c r="D174" s="38"/>
      <c r="E174" s="89"/>
      <c r="F174" s="169">
        <v>1</v>
      </c>
      <c r="G174" s="38">
        <v>1</v>
      </c>
      <c r="H174" s="38"/>
      <c r="I174" s="38">
        <v>1</v>
      </c>
      <c r="J174" s="38"/>
      <c r="K174" s="38"/>
      <c r="L174" s="38">
        <v>1</v>
      </c>
      <c r="M174" s="38"/>
      <c r="N174" s="38"/>
      <c r="O174" s="38"/>
      <c r="P174" s="38"/>
      <c r="Q174" s="38"/>
      <c r="R174" s="38"/>
      <c r="S174" s="38"/>
      <c r="T174" s="89"/>
      <c r="V174" s="169"/>
      <c r="W174" s="38"/>
      <c r="X174" s="38"/>
      <c r="Y174" s="89">
        <v>1</v>
      </c>
      <c r="Z174" s="169">
        <v>1</v>
      </c>
      <c r="AA174" s="89"/>
      <c r="AB174" s="169">
        <v>1</v>
      </c>
      <c r="AC174" s="89"/>
      <c r="AD174" s="202"/>
      <c r="AE174" s="172"/>
      <c r="AF174" s="204" t="s">
        <v>1272</v>
      </c>
    </row>
    <row r="175" spans="1:32" ht="25" customHeight="1" x14ac:dyDescent="0.15">
      <c r="A175" s="169">
        <v>170</v>
      </c>
      <c r="B175" s="89" t="s">
        <v>71</v>
      </c>
      <c r="C175" s="169">
        <v>1</v>
      </c>
      <c r="D175" s="38"/>
      <c r="E175" s="89"/>
      <c r="F175" s="169">
        <v>1</v>
      </c>
      <c r="G175" s="38">
        <v>1</v>
      </c>
      <c r="H175" s="38"/>
      <c r="I175" s="38">
        <v>1</v>
      </c>
      <c r="J175" s="38"/>
      <c r="K175" s="38"/>
      <c r="L175" s="38"/>
      <c r="M175" s="38"/>
      <c r="N175" s="38"/>
      <c r="O175" s="38"/>
      <c r="P175" s="38"/>
      <c r="Q175" s="38"/>
      <c r="R175" s="38"/>
      <c r="S175" s="38"/>
      <c r="T175" s="89"/>
      <c r="V175" s="169">
        <v>1</v>
      </c>
      <c r="W175" s="38"/>
      <c r="X175" s="38"/>
      <c r="Y175" s="89">
        <v>1</v>
      </c>
      <c r="Z175" s="169">
        <v>1</v>
      </c>
      <c r="AA175" s="89"/>
      <c r="AB175" s="169">
        <v>1</v>
      </c>
      <c r="AC175" s="89"/>
      <c r="AD175" s="202"/>
      <c r="AE175" s="172"/>
      <c r="AF175" s="203" t="s">
        <v>1273</v>
      </c>
    </row>
    <row r="176" spans="1:32" ht="25" customHeight="1" x14ac:dyDescent="0.15">
      <c r="A176" s="169">
        <v>171</v>
      </c>
      <c r="B176" s="89" t="s">
        <v>71</v>
      </c>
      <c r="C176" s="169">
        <v>1</v>
      </c>
      <c r="D176" s="38"/>
      <c r="E176" s="89"/>
      <c r="F176" s="169">
        <v>1</v>
      </c>
      <c r="G176" s="38">
        <v>1</v>
      </c>
      <c r="H176" s="38">
        <v>1</v>
      </c>
      <c r="I176" s="38"/>
      <c r="J176" s="38"/>
      <c r="K176" s="38"/>
      <c r="L176" s="38"/>
      <c r="M176" s="38"/>
      <c r="N176" s="38"/>
      <c r="O176" s="38"/>
      <c r="P176" s="38"/>
      <c r="Q176" s="38"/>
      <c r="R176" s="38"/>
      <c r="S176" s="38"/>
      <c r="T176" s="89"/>
      <c r="V176" s="169"/>
      <c r="W176" s="38"/>
      <c r="X176" s="38"/>
      <c r="Y176" s="89">
        <v>1</v>
      </c>
      <c r="Z176" s="169">
        <v>1</v>
      </c>
      <c r="AA176" s="89"/>
      <c r="AB176" s="169">
        <v>1</v>
      </c>
      <c r="AC176" s="89"/>
      <c r="AD176" s="202"/>
      <c r="AE176" s="172" t="s">
        <v>268</v>
      </c>
      <c r="AF176" s="203" t="s">
        <v>1274</v>
      </c>
    </row>
    <row r="177" spans="1:32" ht="25" customHeight="1" x14ac:dyDescent="0.15">
      <c r="A177" s="169">
        <v>172</v>
      </c>
      <c r="B177" s="89" t="s">
        <v>71</v>
      </c>
      <c r="C177" s="169"/>
      <c r="D177" s="38"/>
      <c r="E177" s="89">
        <v>1</v>
      </c>
      <c r="F177" s="169">
        <v>1</v>
      </c>
      <c r="G177" s="38"/>
      <c r="H177" s="38">
        <v>1</v>
      </c>
      <c r="I177" s="38">
        <v>1</v>
      </c>
      <c r="J177" s="38"/>
      <c r="K177" s="38">
        <v>1</v>
      </c>
      <c r="L177" s="38"/>
      <c r="M177" s="38"/>
      <c r="N177" s="38"/>
      <c r="O177" s="38">
        <v>1</v>
      </c>
      <c r="P177" s="38"/>
      <c r="Q177" s="38"/>
      <c r="R177" s="38">
        <v>1</v>
      </c>
      <c r="S177" s="38"/>
      <c r="T177" s="89"/>
      <c r="U177" s="14" t="s">
        <v>209</v>
      </c>
      <c r="V177" s="169"/>
      <c r="W177" s="38"/>
      <c r="X177" s="38">
        <v>1</v>
      </c>
      <c r="Y177" s="89">
        <v>1</v>
      </c>
      <c r="Z177" s="169"/>
      <c r="AA177" s="89">
        <v>1</v>
      </c>
      <c r="AB177" s="169">
        <v>1</v>
      </c>
      <c r="AC177" s="89"/>
      <c r="AD177" s="202"/>
      <c r="AE177" s="172"/>
      <c r="AF177" s="203" t="s">
        <v>1275</v>
      </c>
    </row>
    <row r="178" spans="1:32" ht="25" customHeight="1" x14ac:dyDescent="0.15">
      <c r="A178" s="169">
        <v>173</v>
      </c>
      <c r="B178" s="89" t="s">
        <v>71</v>
      </c>
      <c r="C178" s="169">
        <v>1</v>
      </c>
      <c r="D178" s="38"/>
      <c r="E178" s="89"/>
      <c r="F178" s="169">
        <v>1</v>
      </c>
      <c r="G178" s="38">
        <v>1</v>
      </c>
      <c r="H178" s="38">
        <v>1</v>
      </c>
      <c r="I178" s="38">
        <v>1</v>
      </c>
      <c r="J178" s="38">
        <v>1</v>
      </c>
      <c r="K178" s="38">
        <v>1</v>
      </c>
      <c r="L178" s="38"/>
      <c r="M178" s="38"/>
      <c r="N178" s="38"/>
      <c r="O178" s="38"/>
      <c r="P178" s="38"/>
      <c r="Q178" s="38"/>
      <c r="R178" s="38"/>
      <c r="S178" s="38"/>
      <c r="T178" s="89">
        <v>1</v>
      </c>
      <c r="U178" s="14" t="s">
        <v>288</v>
      </c>
      <c r="V178" s="169"/>
      <c r="W178" s="38"/>
      <c r="X178" s="38">
        <v>1</v>
      </c>
      <c r="Y178" s="89">
        <v>1</v>
      </c>
      <c r="Z178" s="169">
        <v>1</v>
      </c>
      <c r="AA178" s="89"/>
      <c r="AB178" s="169">
        <v>1</v>
      </c>
      <c r="AC178" s="89"/>
      <c r="AD178" s="202"/>
      <c r="AE178" s="172" t="s">
        <v>287</v>
      </c>
      <c r="AF178" s="203" t="s">
        <v>1276</v>
      </c>
    </row>
    <row r="179" spans="1:32" ht="25" customHeight="1" x14ac:dyDescent="0.15">
      <c r="A179" s="169">
        <v>174</v>
      </c>
      <c r="B179" s="89" t="s">
        <v>71</v>
      </c>
      <c r="C179" s="169">
        <v>1</v>
      </c>
      <c r="D179" s="38"/>
      <c r="E179" s="89"/>
      <c r="F179" s="169">
        <v>1</v>
      </c>
      <c r="G179" s="38"/>
      <c r="H179" s="38"/>
      <c r="I179" s="38">
        <v>1</v>
      </c>
      <c r="J179" s="38">
        <v>1</v>
      </c>
      <c r="K179" s="38"/>
      <c r="L179" s="38">
        <v>1</v>
      </c>
      <c r="M179" s="38"/>
      <c r="N179" s="38"/>
      <c r="O179" s="38"/>
      <c r="P179" s="38"/>
      <c r="Q179" s="38"/>
      <c r="R179" s="38"/>
      <c r="S179" s="38"/>
      <c r="T179" s="89"/>
      <c r="V179" s="169"/>
      <c r="W179" s="38">
        <v>1</v>
      </c>
      <c r="X179" s="38"/>
      <c r="Y179" s="89"/>
      <c r="Z179" s="169">
        <v>1</v>
      </c>
      <c r="AA179" s="89"/>
      <c r="AB179" s="169">
        <v>1</v>
      </c>
      <c r="AC179" s="89"/>
      <c r="AD179" s="202"/>
      <c r="AE179" s="172"/>
      <c r="AF179" s="204" t="s">
        <v>1277</v>
      </c>
    </row>
    <row r="180" spans="1:32" ht="25" customHeight="1" x14ac:dyDescent="0.15">
      <c r="A180" s="169">
        <v>175</v>
      </c>
      <c r="B180" s="89" t="s">
        <v>71</v>
      </c>
      <c r="C180" s="169"/>
      <c r="D180" s="38"/>
      <c r="E180" s="89">
        <v>1</v>
      </c>
      <c r="F180" s="169">
        <v>1</v>
      </c>
      <c r="G180" s="38">
        <v>1</v>
      </c>
      <c r="H180" s="38"/>
      <c r="I180" s="38"/>
      <c r="J180" s="38">
        <v>1</v>
      </c>
      <c r="K180" s="38"/>
      <c r="L180" s="38"/>
      <c r="M180" s="38"/>
      <c r="N180" s="38"/>
      <c r="O180" s="38"/>
      <c r="P180" s="38"/>
      <c r="Q180" s="38"/>
      <c r="R180" s="38">
        <v>1</v>
      </c>
      <c r="S180" s="38"/>
      <c r="T180" s="89"/>
      <c r="U180" s="14" t="s">
        <v>209</v>
      </c>
      <c r="V180" s="169"/>
      <c r="W180" s="38"/>
      <c r="X180" s="38">
        <v>1</v>
      </c>
      <c r="Y180" s="89">
        <v>1</v>
      </c>
      <c r="Z180" s="169"/>
      <c r="AA180" s="89">
        <v>1</v>
      </c>
      <c r="AB180" s="169">
        <v>1</v>
      </c>
      <c r="AC180" s="89"/>
      <c r="AD180" s="202"/>
      <c r="AE180" s="172"/>
      <c r="AF180" s="204" t="s">
        <v>1278</v>
      </c>
    </row>
    <row r="181" spans="1:32" ht="25" customHeight="1" x14ac:dyDescent="0.15">
      <c r="A181" s="169">
        <v>176</v>
      </c>
      <c r="B181" s="89" t="s">
        <v>71</v>
      </c>
      <c r="C181" s="169">
        <v>1</v>
      </c>
      <c r="D181" s="38"/>
      <c r="E181" s="89"/>
      <c r="F181" s="169">
        <v>1</v>
      </c>
      <c r="G181" s="38">
        <v>1</v>
      </c>
      <c r="H181" s="38"/>
      <c r="I181" s="38"/>
      <c r="J181" s="38"/>
      <c r="K181" s="38"/>
      <c r="L181" s="38">
        <v>1</v>
      </c>
      <c r="M181" s="38"/>
      <c r="N181" s="38"/>
      <c r="O181" s="38"/>
      <c r="P181" s="38"/>
      <c r="Q181" s="38"/>
      <c r="R181" s="38"/>
      <c r="S181" s="38">
        <v>1</v>
      </c>
      <c r="T181" s="89"/>
      <c r="U181" s="14" t="s">
        <v>217</v>
      </c>
      <c r="V181" s="169"/>
      <c r="W181" s="38">
        <v>1</v>
      </c>
      <c r="X181" s="38"/>
      <c r="Y181" s="89">
        <v>1</v>
      </c>
      <c r="Z181" s="169">
        <v>1</v>
      </c>
      <c r="AA181" s="89"/>
      <c r="AB181" s="169">
        <v>1</v>
      </c>
      <c r="AC181" s="89"/>
      <c r="AD181" s="202"/>
      <c r="AE181" s="172"/>
      <c r="AF181" s="203" t="s">
        <v>1279</v>
      </c>
    </row>
    <row r="182" spans="1:32" ht="25" customHeight="1" x14ac:dyDescent="0.15">
      <c r="A182" s="169">
        <v>177</v>
      </c>
      <c r="B182" s="89" t="s">
        <v>71</v>
      </c>
      <c r="C182" s="169"/>
      <c r="D182" s="38"/>
      <c r="E182" s="89">
        <v>1</v>
      </c>
      <c r="F182" s="169">
        <v>1</v>
      </c>
      <c r="G182" s="38">
        <v>1</v>
      </c>
      <c r="H182" s="38"/>
      <c r="I182" s="38"/>
      <c r="J182" s="38"/>
      <c r="K182" s="38"/>
      <c r="L182" s="38"/>
      <c r="M182" s="38"/>
      <c r="N182" s="38"/>
      <c r="O182" s="38"/>
      <c r="P182" s="38"/>
      <c r="Q182" s="38"/>
      <c r="R182" s="38">
        <v>1</v>
      </c>
      <c r="S182" s="38">
        <v>1</v>
      </c>
      <c r="T182" s="89"/>
      <c r="U182" s="14" t="s">
        <v>289</v>
      </c>
      <c r="V182" s="169">
        <v>1</v>
      </c>
      <c r="W182" s="38">
        <v>1</v>
      </c>
      <c r="X182" s="38">
        <v>1</v>
      </c>
      <c r="Y182" s="89">
        <v>1</v>
      </c>
      <c r="Z182" s="169"/>
      <c r="AA182" s="89">
        <v>1</v>
      </c>
      <c r="AB182" s="169">
        <v>1</v>
      </c>
      <c r="AC182" s="89"/>
      <c r="AD182" s="202"/>
      <c r="AE182" s="172"/>
      <c r="AF182" s="203" t="s">
        <v>1280</v>
      </c>
    </row>
    <row r="183" spans="1:32" ht="25" customHeight="1" x14ac:dyDescent="0.15">
      <c r="A183" s="169">
        <v>178</v>
      </c>
      <c r="B183" s="89" t="s">
        <v>71</v>
      </c>
      <c r="C183" s="169">
        <v>1</v>
      </c>
      <c r="D183" s="38"/>
      <c r="E183" s="89"/>
      <c r="F183" s="169">
        <v>1</v>
      </c>
      <c r="G183" s="38"/>
      <c r="H183" s="38"/>
      <c r="I183" s="38">
        <v>1</v>
      </c>
      <c r="J183" s="38">
        <v>1</v>
      </c>
      <c r="K183" s="38"/>
      <c r="L183" s="38"/>
      <c r="M183" s="38"/>
      <c r="N183" s="38"/>
      <c r="O183" s="38"/>
      <c r="P183" s="38"/>
      <c r="Q183" s="38"/>
      <c r="R183" s="38"/>
      <c r="S183" s="38"/>
      <c r="T183" s="89"/>
      <c r="V183" s="169"/>
      <c r="W183" s="38">
        <v>1</v>
      </c>
      <c r="X183" s="38"/>
      <c r="Y183" s="89">
        <v>1</v>
      </c>
      <c r="Z183" s="169">
        <v>1</v>
      </c>
      <c r="AA183" s="89"/>
      <c r="AB183" s="169">
        <v>1</v>
      </c>
      <c r="AC183" s="89"/>
      <c r="AD183" s="202"/>
      <c r="AE183" s="172"/>
      <c r="AF183" s="203" t="s">
        <v>1281</v>
      </c>
    </row>
    <row r="184" spans="1:32" ht="25" customHeight="1" x14ac:dyDescent="0.15">
      <c r="A184" s="169">
        <v>179</v>
      </c>
      <c r="B184" s="89" t="s">
        <v>71</v>
      </c>
      <c r="C184" s="169">
        <v>1</v>
      </c>
      <c r="D184" s="38"/>
      <c r="E184" s="89"/>
      <c r="F184" s="169">
        <v>1</v>
      </c>
      <c r="G184" s="38">
        <v>1</v>
      </c>
      <c r="H184" s="38"/>
      <c r="I184" s="38"/>
      <c r="J184" s="38">
        <v>1</v>
      </c>
      <c r="K184" s="38">
        <v>1</v>
      </c>
      <c r="L184" s="38"/>
      <c r="M184" s="38"/>
      <c r="N184" s="38"/>
      <c r="O184" s="38"/>
      <c r="P184" s="38"/>
      <c r="Q184" s="38"/>
      <c r="R184" s="38"/>
      <c r="S184" s="38"/>
      <c r="T184" s="89">
        <v>1</v>
      </c>
      <c r="U184" s="14" t="s">
        <v>291</v>
      </c>
      <c r="V184" s="169">
        <v>1</v>
      </c>
      <c r="W184" s="38"/>
      <c r="X184" s="38"/>
      <c r="Y184" s="89">
        <v>1</v>
      </c>
      <c r="Z184" s="169">
        <v>1</v>
      </c>
      <c r="AA184" s="89"/>
      <c r="AB184" s="169">
        <v>1</v>
      </c>
      <c r="AC184" s="89"/>
      <c r="AD184" s="202"/>
      <c r="AE184" s="172" t="s">
        <v>290</v>
      </c>
      <c r="AF184" s="203" t="s">
        <v>1282</v>
      </c>
    </row>
    <row r="185" spans="1:32" ht="25" customHeight="1" x14ac:dyDescent="0.15">
      <c r="A185" s="169">
        <v>180</v>
      </c>
      <c r="B185" s="89" t="s">
        <v>71</v>
      </c>
      <c r="C185" s="169">
        <v>1</v>
      </c>
      <c r="D185" s="38"/>
      <c r="E185" s="89"/>
      <c r="F185" s="169">
        <v>1</v>
      </c>
      <c r="G185" s="38">
        <v>1</v>
      </c>
      <c r="H185" s="38"/>
      <c r="I185" s="38"/>
      <c r="J185" s="38">
        <v>1</v>
      </c>
      <c r="K185" s="38">
        <v>1</v>
      </c>
      <c r="L185" s="38"/>
      <c r="M185" s="38"/>
      <c r="N185" s="38"/>
      <c r="O185" s="38"/>
      <c r="P185" s="38"/>
      <c r="Q185" s="38"/>
      <c r="R185" s="38"/>
      <c r="S185" s="38"/>
      <c r="T185" s="89"/>
      <c r="V185" s="169"/>
      <c r="W185" s="38"/>
      <c r="X185" s="38"/>
      <c r="Y185" s="89">
        <v>1</v>
      </c>
      <c r="Z185" s="169">
        <v>1</v>
      </c>
      <c r="AA185" s="89"/>
      <c r="AB185" s="169">
        <v>1</v>
      </c>
      <c r="AC185" s="89"/>
      <c r="AD185" s="202"/>
      <c r="AE185" s="172"/>
      <c r="AF185" s="204" t="s">
        <v>1283</v>
      </c>
    </row>
    <row r="186" spans="1:32" ht="25" customHeight="1" x14ac:dyDescent="0.15">
      <c r="A186" s="169">
        <v>181</v>
      </c>
      <c r="B186" s="89" t="s">
        <v>71</v>
      </c>
      <c r="C186" s="169">
        <v>1</v>
      </c>
      <c r="D186" s="38"/>
      <c r="E186" s="89"/>
      <c r="F186" s="169">
        <v>1</v>
      </c>
      <c r="G186" s="38">
        <v>1</v>
      </c>
      <c r="H186" s="38"/>
      <c r="I186" s="38"/>
      <c r="J186" s="38">
        <v>1</v>
      </c>
      <c r="K186" s="38"/>
      <c r="L186" s="38">
        <v>1</v>
      </c>
      <c r="M186" s="38"/>
      <c r="N186" s="38"/>
      <c r="O186" s="38"/>
      <c r="P186" s="38"/>
      <c r="Q186" s="38"/>
      <c r="R186" s="38"/>
      <c r="S186" s="38"/>
      <c r="T186" s="89"/>
      <c r="V186" s="169"/>
      <c r="W186" s="38"/>
      <c r="X186" s="38"/>
      <c r="Y186" s="89">
        <v>1</v>
      </c>
      <c r="Z186" s="169">
        <v>1</v>
      </c>
      <c r="AA186" s="89"/>
      <c r="AB186" s="169">
        <v>1</v>
      </c>
      <c r="AC186" s="89"/>
      <c r="AD186" s="202"/>
      <c r="AE186" s="172"/>
      <c r="AF186" s="204" t="s">
        <v>1284</v>
      </c>
    </row>
    <row r="187" spans="1:32" ht="25" customHeight="1" x14ac:dyDescent="0.15">
      <c r="A187" s="169">
        <v>182</v>
      </c>
      <c r="B187" s="89" t="s">
        <v>71</v>
      </c>
      <c r="C187" s="169"/>
      <c r="D187" s="38"/>
      <c r="E187" s="89">
        <v>1</v>
      </c>
      <c r="F187" s="169">
        <v>1</v>
      </c>
      <c r="G187" s="38">
        <v>1</v>
      </c>
      <c r="H187" s="38"/>
      <c r="I187" s="38">
        <v>1</v>
      </c>
      <c r="J187" s="38"/>
      <c r="K187" s="38"/>
      <c r="L187" s="38">
        <v>1</v>
      </c>
      <c r="M187" s="38"/>
      <c r="N187" s="38"/>
      <c r="O187" s="38">
        <v>1</v>
      </c>
      <c r="P187" s="38"/>
      <c r="Q187" s="38"/>
      <c r="R187" s="38">
        <v>1</v>
      </c>
      <c r="S187" s="38">
        <v>1</v>
      </c>
      <c r="T187" s="89">
        <v>1</v>
      </c>
      <c r="U187" s="14" t="s">
        <v>292</v>
      </c>
      <c r="V187" s="169"/>
      <c r="W187" s="38"/>
      <c r="X187" s="38">
        <v>1</v>
      </c>
      <c r="Y187" s="89">
        <v>1</v>
      </c>
      <c r="Z187" s="169"/>
      <c r="AA187" s="89">
        <v>1</v>
      </c>
      <c r="AB187" s="169">
        <v>1</v>
      </c>
      <c r="AC187" s="89"/>
      <c r="AD187" s="202"/>
      <c r="AE187" s="172"/>
      <c r="AF187" s="203" t="s">
        <v>1285</v>
      </c>
    </row>
    <row r="188" spans="1:32" ht="25" customHeight="1" x14ac:dyDescent="0.15">
      <c r="A188" s="169">
        <v>183</v>
      </c>
      <c r="B188" s="89" t="s">
        <v>71</v>
      </c>
      <c r="C188" s="169"/>
      <c r="D188" s="38"/>
      <c r="E188" s="89">
        <v>1</v>
      </c>
      <c r="F188" s="169">
        <v>1</v>
      </c>
      <c r="G188" s="38"/>
      <c r="H188" s="38"/>
      <c r="I188" s="38"/>
      <c r="J188" s="38">
        <v>1</v>
      </c>
      <c r="K188" s="38"/>
      <c r="L188" s="38"/>
      <c r="M188" s="38"/>
      <c r="N188" s="38"/>
      <c r="O188" s="38">
        <v>1</v>
      </c>
      <c r="P188" s="38"/>
      <c r="Q188" s="38"/>
      <c r="R188" s="38"/>
      <c r="S188" s="38"/>
      <c r="T188" s="89">
        <v>1</v>
      </c>
      <c r="U188" s="14" t="s">
        <v>293</v>
      </c>
      <c r="V188" s="169"/>
      <c r="W188" s="38"/>
      <c r="X188" s="38">
        <v>1</v>
      </c>
      <c r="Y188" s="89">
        <v>1</v>
      </c>
      <c r="Z188" s="169"/>
      <c r="AA188" s="89">
        <v>1</v>
      </c>
      <c r="AB188" s="169">
        <v>1</v>
      </c>
      <c r="AC188" s="89"/>
      <c r="AD188" s="202"/>
      <c r="AE188" s="172" t="s">
        <v>294</v>
      </c>
      <c r="AF188" s="204" t="s">
        <v>1286</v>
      </c>
    </row>
    <row r="189" spans="1:32" ht="25" customHeight="1" x14ac:dyDescent="0.15">
      <c r="A189" s="169">
        <v>184</v>
      </c>
      <c r="B189" s="89" t="s">
        <v>71</v>
      </c>
      <c r="C189" s="169"/>
      <c r="D189" s="38"/>
      <c r="E189" s="89">
        <v>1</v>
      </c>
      <c r="F189" s="169">
        <v>1</v>
      </c>
      <c r="G189" s="38"/>
      <c r="H189" s="38"/>
      <c r="I189" s="38"/>
      <c r="J189" s="38"/>
      <c r="K189" s="38"/>
      <c r="L189" s="38">
        <v>1</v>
      </c>
      <c r="M189" s="38"/>
      <c r="N189" s="38"/>
      <c r="O189" s="38"/>
      <c r="P189" s="38">
        <v>1</v>
      </c>
      <c r="Q189" s="38"/>
      <c r="R189" s="38">
        <v>1</v>
      </c>
      <c r="S189" s="38"/>
      <c r="T189" s="89"/>
      <c r="U189" s="14" t="s">
        <v>295</v>
      </c>
      <c r="V189" s="169">
        <v>1</v>
      </c>
      <c r="W189" s="38">
        <v>1</v>
      </c>
      <c r="X189" s="38"/>
      <c r="Y189" s="89"/>
      <c r="Z189" s="169">
        <v>1</v>
      </c>
      <c r="AA189" s="89"/>
      <c r="AB189" s="169">
        <v>1</v>
      </c>
      <c r="AC189" s="89"/>
      <c r="AD189" s="202"/>
      <c r="AE189" s="172"/>
      <c r="AF189" s="204" t="s">
        <v>1287</v>
      </c>
    </row>
    <row r="190" spans="1:32" ht="25" customHeight="1" x14ac:dyDescent="0.15">
      <c r="A190" s="169">
        <v>185</v>
      </c>
      <c r="B190" s="89" t="s">
        <v>71</v>
      </c>
      <c r="C190" s="169">
        <v>1</v>
      </c>
      <c r="D190" s="38"/>
      <c r="E190" s="89"/>
      <c r="F190" s="169">
        <v>1</v>
      </c>
      <c r="G190" s="38">
        <v>1</v>
      </c>
      <c r="H190" s="38"/>
      <c r="I190" s="38">
        <v>1</v>
      </c>
      <c r="J190" s="38"/>
      <c r="K190" s="38"/>
      <c r="L190" s="38">
        <v>1</v>
      </c>
      <c r="M190" s="38"/>
      <c r="N190" s="38"/>
      <c r="O190" s="38"/>
      <c r="P190" s="38"/>
      <c r="Q190" s="38"/>
      <c r="R190" s="38"/>
      <c r="S190" s="38"/>
      <c r="T190" s="89"/>
      <c r="V190" s="169"/>
      <c r="W190" s="38"/>
      <c r="X190" s="38"/>
      <c r="Y190" s="89">
        <v>1</v>
      </c>
      <c r="Z190" s="169">
        <v>1</v>
      </c>
      <c r="AA190" s="89"/>
      <c r="AB190" s="169">
        <v>1</v>
      </c>
      <c r="AC190" s="89"/>
      <c r="AD190" s="202"/>
      <c r="AE190" s="172"/>
      <c r="AF190" s="203" t="s">
        <v>1288</v>
      </c>
    </row>
    <row r="191" spans="1:32" ht="25" customHeight="1" x14ac:dyDescent="0.15">
      <c r="A191" s="169">
        <v>186</v>
      </c>
      <c r="B191" s="89" t="s">
        <v>71</v>
      </c>
      <c r="C191" s="169">
        <v>1</v>
      </c>
      <c r="D191" s="38"/>
      <c r="E191" s="89"/>
      <c r="F191" s="169">
        <v>1</v>
      </c>
      <c r="G191" s="38">
        <v>1</v>
      </c>
      <c r="H191" s="38"/>
      <c r="I191" s="38">
        <v>1</v>
      </c>
      <c r="J191" s="38">
        <v>1</v>
      </c>
      <c r="K191" s="38"/>
      <c r="L191" s="38">
        <v>1</v>
      </c>
      <c r="M191" s="38"/>
      <c r="N191" s="38"/>
      <c r="O191" s="38"/>
      <c r="P191" s="38"/>
      <c r="Q191" s="38"/>
      <c r="R191" s="38"/>
      <c r="S191" s="38"/>
      <c r="T191" s="89"/>
      <c r="V191" s="169"/>
      <c r="W191" s="38"/>
      <c r="X191" s="38"/>
      <c r="Y191" s="89">
        <v>1</v>
      </c>
      <c r="Z191" s="169">
        <v>1</v>
      </c>
      <c r="AA191" s="89"/>
      <c r="AB191" s="169">
        <v>1</v>
      </c>
      <c r="AC191" s="89"/>
      <c r="AD191" s="202"/>
      <c r="AE191" s="172" t="s">
        <v>296</v>
      </c>
      <c r="AF191" s="203" t="s">
        <v>1289</v>
      </c>
    </row>
    <row r="192" spans="1:32" ht="25" customHeight="1" x14ac:dyDescent="0.15">
      <c r="A192" s="169">
        <v>187</v>
      </c>
      <c r="B192" s="89" t="s">
        <v>71</v>
      </c>
      <c r="C192" s="169"/>
      <c r="D192" s="38"/>
      <c r="E192" s="89">
        <v>1</v>
      </c>
      <c r="F192" s="169">
        <v>1</v>
      </c>
      <c r="G192" s="38"/>
      <c r="H192" s="38"/>
      <c r="I192" s="38"/>
      <c r="J192" s="38"/>
      <c r="K192" s="38"/>
      <c r="L192" s="38">
        <v>1</v>
      </c>
      <c r="M192" s="38"/>
      <c r="N192" s="38"/>
      <c r="O192" s="38"/>
      <c r="P192" s="38">
        <v>1</v>
      </c>
      <c r="Q192" s="38"/>
      <c r="R192" s="38"/>
      <c r="S192" s="38"/>
      <c r="T192" s="89"/>
      <c r="V192" s="169"/>
      <c r="W192" s="38"/>
      <c r="X192" s="38">
        <v>1</v>
      </c>
      <c r="Y192" s="89">
        <v>1</v>
      </c>
      <c r="Z192" s="169"/>
      <c r="AA192" s="89">
        <v>1</v>
      </c>
      <c r="AB192" s="169"/>
      <c r="AC192" s="89">
        <v>1</v>
      </c>
      <c r="AD192" s="202"/>
      <c r="AE192" s="172"/>
      <c r="AF192" s="203" t="s">
        <v>1290</v>
      </c>
    </row>
    <row r="193" spans="1:32" ht="25" customHeight="1" x14ac:dyDescent="0.15">
      <c r="A193" s="169">
        <v>188</v>
      </c>
      <c r="B193" s="89" t="s">
        <v>71</v>
      </c>
      <c r="C193" s="169"/>
      <c r="D193" s="38"/>
      <c r="E193" s="89">
        <v>1</v>
      </c>
      <c r="F193" s="169">
        <v>1</v>
      </c>
      <c r="G193" s="38">
        <v>1</v>
      </c>
      <c r="H193" s="38"/>
      <c r="I193" s="38">
        <v>1</v>
      </c>
      <c r="J193" s="38"/>
      <c r="K193" s="38"/>
      <c r="L193" s="38">
        <v>1</v>
      </c>
      <c r="M193" s="38"/>
      <c r="N193" s="38"/>
      <c r="O193" s="38">
        <v>1</v>
      </c>
      <c r="P193" s="38">
        <v>1</v>
      </c>
      <c r="Q193" s="38"/>
      <c r="R193" s="38">
        <v>1</v>
      </c>
      <c r="S193" s="38"/>
      <c r="T193" s="89"/>
      <c r="U193" s="14" t="s">
        <v>297</v>
      </c>
      <c r="V193" s="169"/>
      <c r="W193" s="38"/>
      <c r="X193" s="38">
        <v>1</v>
      </c>
      <c r="Y193" s="89">
        <v>1</v>
      </c>
      <c r="Z193" s="169"/>
      <c r="AA193" s="89">
        <v>1</v>
      </c>
      <c r="AB193" s="169">
        <v>1</v>
      </c>
      <c r="AC193" s="89"/>
      <c r="AD193" s="202" t="s">
        <v>298</v>
      </c>
      <c r="AE193" s="172"/>
      <c r="AF193" s="203" t="s">
        <v>1291</v>
      </c>
    </row>
    <row r="194" spans="1:32" ht="25" customHeight="1" x14ac:dyDescent="0.15">
      <c r="A194" s="169">
        <v>189</v>
      </c>
      <c r="B194" s="89" t="s">
        <v>71</v>
      </c>
      <c r="C194" s="169"/>
      <c r="D194" s="38"/>
      <c r="E194" s="89">
        <v>1</v>
      </c>
      <c r="F194" s="169">
        <v>1</v>
      </c>
      <c r="G194" s="38">
        <v>1</v>
      </c>
      <c r="H194" s="38">
        <v>1</v>
      </c>
      <c r="I194" s="38">
        <v>1</v>
      </c>
      <c r="J194" s="38"/>
      <c r="K194" s="38">
        <v>1</v>
      </c>
      <c r="L194" s="38">
        <v>1</v>
      </c>
      <c r="M194" s="38"/>
      <c r="N194" s="38"/>
      <c r="O194" s="38">
        <v>1</v>
      </c>
      <c r="P194" s="38"/>
      <c r="Q194" s="38"/>
      <c r="R194" s="38">
        <v>1</v>
      </c>
      <c r="S194" s="38"/>
      <c r="T194" s="89"/>
      <c r="U194" s="14" t="s">
        <v>299</v>
      </c>
      <c r="V194" s="169">
        <v>1</v>
      </c>
      <c r="W194" s="38"/>
      <c r="X194" s="38">
        <v>1</v>
      </c>
      <c r="Y194" s="89">
        <v>1</v>
      </c>
      <c r="Z194" s="169"/>
      <c r="AA194" s="89">
        <v>1</v>
      </c>
      <c r="AB194" s="169">
        <v>1</v>
      </c>
      <c r="AC194" s="89"/>
      <c r="AD194" s="202"/>
      <c r="AE194" s="172"/>
      <c r="AF194" s="203" t="s">
        <v>1292</v>
      </c>
    </row>
    <row r="195" spans="1:32" ht="25" customHeight="1" x14ac:dyDescent="0.15">
      <c r="A195" s="169">
        <v>190</v>
      </c>
      <c r="B195" s="89" t="s">
        <v>71</v>
      </c>
      <c r="C195" s="169">
        <v>1</v>
      </c>
      <c r="D195" s="38"/>
      <c r="E195" s="89"/>
      <c r="F195" s="169">
        <v>1</v>
      </c>
      <c r="G195" s="38">
        <v>1</v>
      </c>
      <c r="H195" s="38"/>
      <c r="I195" s="38">
        <v>1</v>
      </c>
      <c r="J195" s="38">
        <v>1</v>
      </c>
      <c r="K195" s="38"/>
      <c r="L195" s="38"/>
      <c r="M195" s="38"/>
      <c r="N195" s="38"/>
      <c r="O195" s="38"/>
      <c r="P195" s="38"/>
      <c r="Q195" s="38"/>
      <c r="R195" s="38"/>
      <c r="S195" s="38"/>
      <c r="T195" s="89"/>
      <c r="V195" s="169"/>
      <c r="W195" s="38"/>
      <c r="X195" s="38"/>
      <c r="Y195" s="89">
        <v>1</v>
      </c>
      <c r="Z195" s="169"/>
      <c r="AA195" s="89">
        <v>1</v>
      </c>
      <c r="AB195" s="169">
        <v>1</v>
      </c>
      <c r="AC195" s="89"/>
      <c r="AD195" s="202"/>
      <c r="AE195" s="172"/>
      <c r="AF195" s="204" t="s">
        <v>1293</v>
      </c>
    </row>
    <row r="196" spans="1:32" ht="25" customHeight="1" x14ac:dyDescent="0.15">
      <c r="A196" s="169">
        <v>191</v>
      </c>
      <c r="B196" s="89" t="s">
        <v>71</v>
      </c>
      <c r="C196" s="169"/>
      <c r="D196" s="38">
        <v>1</v>
      </c>
      <c r="E196" s="89"/>
      <c r="F196" s="169">
        <v>1</v>
      </c>
      <c r="G196" s="38"/>
      <c r="H196" s="38"/>
      <c r="I196" s="38">
        <v>1</v>
      </c>
      <c r="J196" s="38"/>
      <c r="K196" s="38"/>
      <c r="L196" s="38"/>
      <c r="M196" s="38"/>
      <c r="N196" s="38"/>
      <c r="O196" s="38"/>
      <c r="P196" s="38"/>
      <c r="Q196" s="38"/>
      <c r="R196" s="38">
        <v>1</v>
      </c>
      <c r="S196" s="38">
        <v>1</v>
      </c>
      <c r="T196" s="89"/>
      <c r="U196" s="14" t="s">
        <v>300</v>
      </c>
      <c r="V196" s="169"/>
      <c r="W196" s="38"/>
      <c r="X196" s="38">
        <v>1</v>
      </c>
      <c r="Y196" s="89"/>
      <c r="Z196" s="169"/>
      <c r="AA196" s="89">
        <v>1</v>
      </c>
      <c r="AB196" s="169">
        <v>1</v>
      </c>
      <c r="AC196" s="89"/>
      <c r="AD196" s="202"/>
      <c r="AE196" s="172"/>
      <c r="AF196" s="203" t="s">
        <v>1294</v>
      </c>
    </row>
    <row r="197" spans="1:32" ht="25" customHeight="1" x14ac:dyDescent="0.15">
      <c r="A197" s="169">
        <v>192</v>
      </c>
      <c r="B197" s="89" t="s">
        <v>71</v>
      </c>
      <c r="C197" s="169"/>
      <c r="D197" s="38"/>
      <c r="E197" s="89">
        <v>1</v>
      </c>
      <c r="F197" s="169">
        <v>1</v>
      </c>
      <c r="G197" s="38">
        <v>1</v>
      </c>
      <c r="H197" s="38"/>
      <c r="I197" s="38">
        <v>1</v>
      </c>
      <c r="J197" s="38"/>
      <c r="K197" s="38"/>
      <c r="L197" s="38">
        <v>1</v>
      </c>
      <c r="M197" s="38"/>
      <c r="N197" s="38"/>
      <c r="O197" s="38"/>
      <c r="P197" s="38"/>
      <c r="Q197" s="38"/>
      <c r="R197" s="38">
        <v>1</v>
      </c>
      <c r="S197" s="38">
        <v>1</v>
      </c>
      <c r="T197" s="89"/>
      <c r="U197" s="14" t="s">
        <v>301</v>
      </c>
      <c r="V197" s="169"/>
      <c r="W197" s="38"/>
      <c r="X197" s="38">
        <v>1</v>
      </c>
      <c r="Y197" s="89">
        <v>1</v>
      </c>
      <c r="Z197" s="169"/>
      <c r="AA197" s="89">
        <v>1</v>
      </c>
      <c r="AB197" s="169">
        <v>1</v>
      </c>
      <c r="AC197" s="89"/>
      <c r="AD197" s="202"/>
      <c r="AE197" s="172"/>
      <c r="AF197" s="203" t="s">
        <v>1295</v>
      </c>
    </row>
    <row r="198" spans="1:32" ht="25" customHeight="1" x14ac:dyDescent="0.15">
      <c r="A198" s="169">
        <v>193</v>
      </c>
      <c r="B198" s="89" t="s">
        <v>71</v>
      </c>
      <c r="C198" s="169"/>
      <c r="D198" s="38">
        <v>1</v>
      </c>
      <c r="E198" s="89"/>
      <c r="F198" s="169">
        <v>1</v>
      </c>
      <c r="G198" s="38">
        <v>1</v>
      </c>
      <c r="H198" s="38"/>
      <c r="I198" s="38">
        <v>1</v>
      </c>
      <c r="J198" s="38"/>
      <c r="K198" s="38"/>
      <c r="L198" s="38">
        <v>1</v>
      </c>
      <c r="M198" s="38"/>
      <c r="N198" s="38"/>
      <c r="O198" s="38"/>
      <c r="P198" s="38"/>
      <c r="Q198" s="38"/>
      <c r="R198" s="38"/>
      <c r="S198" s="38">
        <v>1</v>
      </c>
      <c r="T198" s="89"/>
      <c r="U198" s="14" t="s">
        <v>302</v>
      </c>
      <c r="V198" s="169"/>
      <c r="W198" s="38">
        <v>1</v>
      </c>
      <c r="X198" s="38"/>
      <c r="Y198" s="89">
        <v>1</v>
      </c>
      <c r="Z198" s="169"/>
      <c r="AA198" s="89">
        <v>1</v>
      </c>
      <c r="AB198" s="169">
        <v>1</v>
      </c>
      <c r="AC198" s="89"/>
      <c r="AD198" s="202"/>
      <c r="AE198" s="172"/>
      <c r="AF198" s="203" t="s">
        <v>1296</v>
      </c>
    </row>
    <row r="199" spans="1:32" ht="25" customHeight="1" x14ac:dyDescent="0.15">
      <c r="A199" s="169">
        <v>194</v>
      </c>
      <c r="B199" s="89" t="s">
        <v>71</v>
      </c>
      <c r="C199" s="169"/>
      <c r="D199" s="38"/>
      <c r="E199" s="89"/>
      <c r="F199" s="169">
        <v>1</v>
      </c>
      <c r="G199" s="38">
        <v>1</v>
      </c>
      <c r="H199" s="38"/>
      <c r="I199" s="38">
        <v>1</v>
      </c>
      <c r="J199" s="38"/>
      <c r="K199" s="38">
        <v>1</v>
      </c>
      <c r="L199" s="38">
        <v>1</v>
      </c>
      <c r="M199" s="38"/>
      <c r="N199" s="38"/>
      <c r="O199" s="38"/>
      <c r="P199" s="38"/>
      <c r="Q199" s="38"/>
      <c r="R199" s="38">
        <v>1</v>
      </c>
      <c r="S199" s="38"/>
      <c r="T199" s="89"/>
      <c r="U199" s="14" t="s">
        <v>208</v>
      </c>
      <c r="V199" s="169">
        <v>1</v>
      </c>
      <c r="W199" s="38"/>
      <c r="X199" s="38">
        <v>1</v>
      </c>
      <c r="Y199" s="89"/>
      <c r="Z199" s="169"/>
      <c r="AA199" s="89">
        <v>1</v>
      </c>
      <c r="AB199" s="169">
        <v>1</v>
      </c>
      <c r="AC199" s="89"/>
      <c r="AD199" s="202"/>
      <c r="AE199" s="172"/>
      <c r="AF199" s="203" t="s">
        <v>1297</v>
      </c>
    </row>
    <row r="200" spans="1:32" ht="25" customHeight="1" x14ac:dyDescent="0.15">
      <c r="A200" s="169">
        <v>195</v>
      </c>
      <c r="B200" s="89" t="s">
        <v>71</v>
      </c>
      <c r="C200" s="169"/>
      <c r="D200" s="38"/>
      <c r="E200" s="89">
        <v>1</v>
      </c>
      <c r="F200" s="169">
        <v>1</v>
      </c>
      <c r="G200" s="38"/>
      <c r="H200" s="38"/>
      <c r="I200" s="38"/>
      <c r="J200" s="38"/>
      <c r="K200" s="38"/>
      <c r="L200" s="38">
        <v>1</v>
      </c>
      <c r="M200" s="38"/>
      <c r="N200" s="38"/>
      <c r="O200" s="38"/>
      <c r="P200" s="38"/>
      <c r="Q200" s="38"/>
      <c r="R200" s="38">
        <v>1</v>
      </c>
      <c r="S200" s="38"/>
      <c r="T200" s="89"/>
      <c r="U200" s="14" t="s">
        <v>208</v>
      </c>
      <c r="V200" s="169"/>
      <c r="W200" s="38">
        <v>1</v>
      </c>
      <c r="X200" s="38"/>
      <c r="Y200" s="89">
        <v>1</v>
      </c>
      <c r="Z200" s="169">
        <v>1</v>
      </c>
      <c r="AA200" s="89"/>
      <c r="AB200" s="169">
        <v>1</v>
      </c>
      <c r="AC200" s="89"/>
      <c r="AD200" s="202"/>
      <c r="AE200" s="172"/>
      <c r="AF200" s="203" t="s">
        <v>1298</v>
      </c>
    </row>
    <row r="201" spans="1:32" ht="25" customHeight="1" x14ac:dyDescent="0.15">
      <c r="A201" s="169">
        <v>196</v>
      </c>
      <c r="B201" s="89" t="s">
        <v>71</v>
      </c>
      <c r="C201" s="169">
        <v>1</v>
      </c>
      <c r="D201" s="38"/>
      <c r="E201" s="89"/>
      <c r="F201" s="169">
        <v>1</v>
      </c>
      <c r="G201" s="38"/>
      <c r="H201" s="38"/>
      <c r="I201" s="38">
        <v>1</v>
      </c>
      <c r="J201" s="38"/>
      <c r="K201" s="38">
        <v>1</v>
      </c>
      <c r="L201" s="38"/>
      <c r="M201" s="38"/>
      <c r="N201" s="38"/>
      <c r="O201" s="38"/>
      <c r="P201" s="38"/>
      <c r="Q201" s="38"/>
      <c r="R201" s="38"/>
      <c r="S201" s="38"/>
      <c r="T201" s="89"/>
      <c r="V201" s="169"/>
      <c r="W201" s="38">
        <v>1</v>
      </c>
      <c r="X201" s="38"/>
      <c r="Y201" s="89"/>
      <c r="Z201" s="169">
        <v>1</v>
      </c>
      <c r="AA201" s="89"/>
      <c r="AB201" s="169">
        <v>1</v>
      </c>
      <c r="AC201" s="89"/>
      <c r="AD201" s="202"/>
      <c r="AE201" s="172" t="s">
        <v>303</v>
      </c>
      <c r="AF201" s="204" t="s">
        <v>1299</v>
      </c>
    </row>
    <row r="202" spans="1:32" ht="25" customHeight="1" x14ac:dyDescent="0.15">
      <c r="A202" s="169">
        <v>197</v>
      </c>
      <c r="B202" s="89" t="s">
        <v>71</v>
      </c>
      <c r="C202" s="169">
        <v>1</v>
      </c>
      <c r="D202" s="38"/>
      <c r="E202" s="89"/>
      <c r="F202" s="169">
        <v>1</v>
      </c>
      <c r="G202" s="38"/>
      <c r="H202" s="38"/>
      <c r="I202" s="38"/>
      <c r="J202" s="38"/>
      <c r="K202" s="38"/>
      <c r="L202" s="38">
        <v>1</v>
      </c>
      <c r="M202" s="38"/>
      <c r="N202" s="38"/>
      <c r="O202" s="38"/>
      <c r="P202" s="38"/>
      <c r="Q202" s="38"/>
      <c r="R202" s="38"/>
      <c r="S202" s="38">
        <v>1</v>
      </c>
      <c r="T202" s="89"/>
      <c r="U202" s="14" t="s">
        <v>302</v>
      </c>
      <c r="V202" s="169">
        <v>1</v>
      </c>
      <c r="W202" s="38">
        <v>1</v>
      </c>
      <c r="X202" s="38"/>
      <c r="Y202" s="89"/>
      <c r="Z202" s="169">
        <v>1</v>
      </c>
      <c r="AA202" s="89"/>
      <c r="AB202" s="169">
        <v>1</v>
      </c>
      <c r="AC202" s="89"/>
      <c r="AD202" s="202"/>
      <c r="AE202" s="172"/>
      <c r="AF202" s="203" t="s">
        <v>1300</v>
      </c>
    </row>
    <row r="203" spans="1:32" ht="25" customHeight="1" x14ac:dyDescent="0.15">
      <c r="A203" s="169">
        <v>198</v>
      </c>
      <c r="B203" s="89" t="s">
        <v>71</v>
      </c>
      <c r="C203" s="169"/>
      <c r="D203" s="38">
        <v>1</v>
      </c>
      <c r="E203" s="89"/>
      <c r="F203" s="169"/>
      <c r="G203" s="38"/>
      <c r="H203" s="38"/>
      <c r="I203" s="38"/>
      <c r="J203" s="38"/>
      <c r="K203" s="38"/>
      <c r="L203" s="38">
        <v>1</v>
      </c>
      <c r="M203" s="38"/>
      <c r="N203" s="38"/>
      <c r="O203" s="38"/>
      <c r="P203" s="38">
        <v>1</v>
      </c>
      <c r="Q203" s="38"/>
      <c r="R203" s="38">
        <v>1</v>
      </c>
      <c r="S203" s="38">
        <v>1</v>
      </c>
      <c r="T203" s="89"/>
      <c r="U203" s="14" t="s">
        <v>305</v>
      </c>
      <c r="V203" s="169">
        <v>1</v>
      </c>
      <c r="W203" s="38">
        <v>1</v>
      </c>
      <c r="X203" s="38"/>
      <c r="Y203" s="89"/>
      <c r="Z203" s="169">
        <v>1</v>
      </c>
      <c r="AA203" s="89"/>
      <c r="AB203" s="169">
        <v>1</v>
      </c>
      <c r="AC203" s="89"/>
      <c r="AD203" s="202"/>
      <c r="AE203" s="172" t="s">
        <v>304</v>
      </c>
      <c r="AF203" s="204" t="s">
        <v>1301</v>
      </c>
    </row>
    <row r="204" spans="1:32" ht="25" customHeight="1" x14ac:dyDescent="0.15">
      <c r="A204" s="169">
        <v>199</v>
      </c>
      <c r="B204" s="89" t="s">
        <v>71</v>
      </c>
      <c r="C204" s="169"/>
      <c r="D204" s="38"/>
      <c r="E204" s="89">
        <v>1</v>
      </c>
      <c r="F204" s="169">
        <v>1</v>
      </c>
      <c r="G204" s="38">
        <v>1</v>
      </c>
      <c r="H204" s="38">
        <v>1</v>
      </c>
      <c r="I204" s="38"/>
      <c r="J204" s="38">
        <v>1</v>
      </c>
      <c r="K204" s="38">
        <v>1</v>
      </c>
      <c r="L204" s="38">
        <v>1</v>
      </c>
      <c r="M204" s="38"/>
      <c r="N204" s="38"/>
      <c r="O204" s="38">
        <v>1</v>
      </c>
      <c r="P204" s="38"/>
      <c r="Q204" s="38"/>
      <c r="R204" s="38">
        <v>1</v>
      </c>
      <c r="S204" s="38">
        <v>1</v>
      </c>
      <c r="T204" s="89"/>
      <c r="U204" s="14" t="s">
        <v>306</v>
      </c>
      <c r="V204" s="169"/>
      <c r="W204" s="38">
        <v>1</v>
      </c>
      <c r="X204" s="38">
        <v>1</v>
      </c>
      <c r="Y204" s="89">
        <v>1</v>
      </c>
      <c r="Z204" s="169"/>
      <c r="AA204" s="89">
        <v>1</v>
      </c>
      <c r="AB204" s="169">
        <v>1</v>
      </c>
      <c r="AC204" s="89"/>
      <c r="AD204" s="202"/>
      <c r="AE204" s="172"/>
      <c r="AF204" s="203" t="s">
        <v>1302</v>
      </c>
    </row>
    <row r="205" spans="1:32" ht="25" customHeight="1" x14ac:dyDescent="0.15">
      <c r="A205" s="169">
        <v>200</v>
      </c>
      <c r="B205" s="89" t="s">
        <v>71</v>
      </c>
      <c r="C205" s="169">
        <v>1</v>
      </c>
      <c r="D205" s="38"/>
      <c r="E205" s="89"/>
      <c r="F205" s="169">
        <v>1</v>
      </c>
      <c r="G205" s="38"/>
      <c r="H205" s="38"/>
      <c r="I205" s="38"/>
      <c r="J205" s="38"/>
      <c r="K205" s="38">
        <v>1</v>
      </c>
      <c r="L205" s="38"/>
      <c r="M205" s="38"/>
      <c r="N205" s="38"/>
      <c r="O205" s="38"/>
      <c r="P205" s="38">
        <v>1</v>
      </c>
      <c r="Q205" s="38"/>
      <c r="R205" s="38"/>
      <c r="S205" s="38"/>
      <c r="T205" s="89"/>
      <c r="V205" s="169"/>
      <c r="W205" s="38"/>
      <c r="X205" s="38">
        <v>1</v>
      </c>
      <c r="Y205" s="89">
        <v>1</v>
      </c>
      <c r="Z205" s="169"/>
      <c r="AA205" s="89">
        <v>1</v>
      </c>
      <c r="AB205" s="169">
        <v>1</v>
      </c>
      <c r="AC205" s="89"/>
      <c r="AD205" s="202" t="s">
        <v>276</v>
      </c>
      <c r="AE205" s="172"/>
      <c r="AF205" s="204" t="s">
        <v>1303</v>
      </c>
    </row>
    <row r="206" spans="1:32" ht="25" customHeight="1" x14ac:dyDescent="0.15">
      <c r="A206" s="169">
        <v>201</v>
      </c>
      <c r="B206" s="89" t="s">
        <v>71</v>
      </c>
      <c r="C206" s="169"/>
      <c r="D206" s="38"/>
      <c r="E206" s="89">
        <v>1</v>
      </c>
      <c r="F206" s="169"/>
      <c r="G206" s="38">
        <v>1</v>
      </c>
      <c r="H206" s="38"/>
      <c r="I206" s="38"/>
      <c r="J206" s="38"/>
      <c r="K206" s="38"/>
      <c r="L206" s="38">
        <v>1</v>
      </c>
      <c r="M206" s="38"/>
      <c r="N206" s="38"/>
      <c r="O206" s="38">
        <v>1</v>
      </c>
      <c r="P206" s="38"/>
      <c r="Q206" s="38"/>
      <c r="R206" s="38"/>
      <c r="S206" s="38"/>
      <c r="T206" s="89">
        <v>1</v>
      </c>
      <c r="U206" s="14" t="s">
        <v>307</v>
      </c>
      <c r="V206" s="169"/>
      <c r="W206" s="38">
        <v>1</v>
      </c>
      <c r="X206" s="38"/>
      <c r="Y206" s="89">
        <v>1</v>
      </c>
      <c r="Z206" s="169">
        <v>1</v>
      </c>
      <c r="AA206" s="89"/>
      <c r="AB206" s="169">
        <v>1</v>
      </c>
      <c r="AC206" s="89"/>
      <c r="AD206" s="202"/>
      <c r="AE206" s="172"/>
      <c r="AF206" s="204" t="s">
        <v>1304</v>
      </c>
    </row>
    <row r="207" spans="1:32" ht="25" customHeight="1" x14ac:dyDescent="0.15">
      <c r="A207" s="169">
        <v>202</v>
      </c>
      <c r="B207" s="89" t="s">
        <v>71</v>
      </c>
      <c r="C207" s="169">
        <v>1</v>
      </c>
      <c r="D207" s="38"/>
      <c r="E207" s="89"/>
      <c r="F207" s="169"/>
      <c r="G207" s="38">
        <v>1</v>
      </c>
      <c r="H207" s="38">
        <v>1</v>
      </c>
      <c r="I207" s="38">
        <v>1</v>
      </c>
      <c r="J207" s="38"/>
      <c r="K207" s="38"/>
      <c r="L207" s="38"/>
      <c r="M207" s="38"/>
      <c r="N207" s="38"/>
      <c r="O207" s="38"/>
      <c r="P207" s="38"/>
      <c r="Q207" s="38"/>
      <c r="R207" s="38"/>
      <c r="S207" s="38">
        <v>1</v>
      </c>
      <c r="T207" s="89"/>
      <c r="U207" s="14" t="s">
        <v>233</v>
      </c>
      <c r="V207" s="169">
        <v>1</v>
      </c>
      <c r="W207" s="38">
        <v>1</v>
      </c>
      <c r="X207" s="38"/>
      <c r="Y207" s="89"/>
      <c r="Z207" s="169">
        <v>1</v>
      </c>
      <c r="AA207" s="89"/>
      <c r="AB207" s="169">
        <v>1</v>
      </c>
      <c r="AC207" s="89"/>
      <c r="AD207" s="202"/>
      <c r="AE207" s="172"/>
      <c r="AF207" s="204" t="s">
        <v>1305</v>
      </c>
    </row>
    <row r="208" spans="1:32" ht="25" customHeight="1" x14ac:dyDescent="0.15">
      <c r="A208" s="169">
        <v>203</v>
      </c>
      <c r="B208" s="89" t="s">
        <v>71</v>
      </c>
      <c r="C208" s="169"/>
      <c r="D208" s="38"/>
      <c r="E208" s="89">
        <v>1</v>
      </c>
      <c r="F208" s="169"/>
      <c r="G208" s="38"/>
      <c r="H208" s="38"/>
      <c r="I208" s="38"/>
      <c r="J208" s="38"/>
      <c r="K208" s="38"/>
      <c r="L208" s="38">
        <v>1</v>
      </c>
      <c r="M208" s="38"/>
      <c r="N208" s="38"/>
      <c r="O208" s="38"/>
      <c r="P208" s="38">
        <v>1</v>
      </c>
      <c r="Q208" s="38"/>
      <c r="R208" s="38"/>
      <c r="S208" s="38"/>
      <c r="T208" s="89">
        <v>1</v>
      </c>
      <c r="U208" s="14" t="s">
        <v>308</v>
      </c>
      <c r="V208" s="169">
        <v>1</v>
      </c>
      <c r="W208" s="38">
        <v>1</v>
      </c>
      <c r="X208" s="38"/>
      <c r="Y208" s="89"/>
      <c r="Z208" s="169">
        <v>1</v>
      </c>
      <c r="AA208" s="89"/>
      <c r="AB208" s="169">
        <v>1</v>
      </c>
      <c r="AC208" s="89"/>
      <c r="AD208" s="202"/>
      <c r="AE208" s="172"/>
      <c r="AF208" s="203" t="s">
        <v>1306</v>
      </c>
    </row>
    <row r="209" spans="1:32" ht="25" customHeight="1" x14ac:dyDescent="0.15">
      <c r="A209" s="169">
        <v>204</v>
      </c>
      <c r="B209" s="89" t="s">
        <v>71</v>
      </c>
      <c r="C209" s="169"/>
      <c r="D209" s="38"/>
      <c r="E209" s="89">
        <v>1</v>
      </c>
      <c r="F209" s="169"/>
      <c r="G209" s="38"/>
      <c r="H209" s="38"/>
      <c r="I209" s="38"/>
      <c r="J209" s="38"/>
      <c r="K209" s="38"/>
      <c r="L209" s="38">
        <v>1</v>
      </c>
      <c r="M209" s="38"/>
      <c r="N209" s="38"/>
      <c r="O209" s="38">
        <v>1</v>
      </c>
      <c r="P209" s="38"/>
      <c r="Q209" s="38"/>
      <c r="R209" s="38">
        <v>1</v>
      </c>
      <c r="S209" s="38">
        <v>1</v>
      </c>
      <c r="T209" s="89"/>
      <c r="U209" s="14" t="s">
        <v>295</v>
      </c>
      <c r="V209" s="169"/>
      <c r="W209" s="38">
        <v>1</v>
      </c>
      <c r="X209" s="38"/>
      <c r="Y209" s="89">
        <v>1</v>
      </c>
      <c r="Z209" s="169">
        <v>1</v>
      </c>
      <c r="AA209" s="89"/>
      <c r="AB209" s="169">
        <v>1</v>
      </c>
      <c r="AC209" s="89"/>
      <c r="AD209" s="202"/>
      <c r="AE209" s="172"/>
      <c r="AF209" s="204" t="s">
        <v>1307</v>
      </c>
    </row>
    <row r="210" spans="1:32" ht="25" customHeight="1" x14ac:dyDescent="0.15">
      <c r="A210" s="169">
        <v>205</v>
      </c>
      <c r="B210" s="89" t="s">
        <v>71</v>
      </c>
      <c r="C210" s="169"/>
      <c r="D210" s="38"/>
      <c r="E210" s="89">
        <v>1</v>
      </c>
      <c r="F210" s="169"/>
      <c r="G210" s="38">
        <v>1</v>
      </c>
      <c r="H210" s="38"/>
      <c r="I210" s="38">
        <v>1</v>
      </c>
      <c r="J210" s="38"/>
      <c r="K210" s="38"/>
      <c r="L210" s="38">
        <v>1</v>
      </c>
      <c r="M210" s="38"/>
      <c r="N210" s="38"/>
      <c r="O210" s="38">
        <v>1</v>
      </c>
      <c r="P210" s="38">
        <v>1</v>
      </c>
      <c r="Q210" s="38"/>
      <c r="R210" s="38"/>
      <c r="S210" s="38"/>
      <c r="T210" s="89">
        <v>1</v>
      </c>
      <c r="U210" s="14" t="s">
        <v>309</v>
      </c>
      <c r="V210" s="169"/>
      <c r="W210" s="38">
        <v>1</v>
      </c>
      <c r="X210" s="38"/>
      <c r="Y210" s="89">
        <v>1</v>
      </c>
      <c r="Z210" s="169">
        <v>1</v>
      </c>
      <c r="AA210" s="89"/>
      <c r="AB210" s="169">
        <v>1</v>
      </c>
      <c r="AC210" s="89"/>
      <c r="AD210" s="202"/>
      <c r="AE210" s="172"/>
      <c r="AF210" s="203" t="s">
        <v>1308</v>
      </c>
    </row>
    <row r="211" spans="1:32" ht="25" customHeight="1" x14ac:dyDescent="0.15">
      <c r="A211" s="169">
        <v>206</v>
      </c>
      <c r="B211" s="89" t="s">
        <v>71</v>
      </c>
      <c r="C211" s="169">
        <v>1</v>
      </c>
      <c r="D211" s="38"/>
      <c r="E211" s="89"/>
      <c r="F211" s="169"/>
      <c r="G211" s="38">
        <v>1</v>
      </c>
      <c r="H211" s="38"/>
      <c r="I211" s="38"/>
      <c r="J211" s="38"/>
      <c r="K211" s="38"/>
      <c r="L211" s="38">
        <v>1</v>
      </c>
      <c r="M211" s="38"/>
      <c r="N211" s="38"/>
      <c r="O211" s="38"/>
      <c r="P211" s="38"/>
      <c r="Q211" s="38"/>
      <c r="R211" s="38"/>
      <c r="S211" s="38">
        <v>1</v>
      </c>
      <c r="T211" s="89"/>
      <c r="U211" s="14" t="s">
        <v>217</v>
      </c>
      <c r="V211" s="169">
        <v>1</v>
      </c>
      <c r="W211" s="38">
        <v>1</v>
      </c>
      <c r="X211" s="38"/>
      <c r="Y211" s="89"/>
      <c r="Z211" s="169">
        <v>1</v>
      </c>
      <c r="AA211" s="89"/>
      <c r="AB211" s="169">
        <v>1</v>
      </c>
      <c r="AC211" s="89"/>
      <c r="AD211" s="202"/>
      <c r="AE211" s="172"/>
      <c r="AF211" s="204" t="s">
        <v>1309</v>
      </c>
    </row>
    <row r="212" spans="1:32" ht="25" customHeight="1" x14ac:dyDescent="0.15">
      <c r="A212" s="169">
        <v>207</v>
      </c>
      <c r="B212" s="89" t="s">
        <v>71</v>
      </c>
      <c r="C212" s="169"/>
      <c r="D212" s="38"/>
      <c r="E212" s="89">
        <v>1</v>
      </c>
      <c r="F212" s="169"/>
      <c r="G212" s="38"/>
      <c r="H212" s="38"/>
      <c r="I212" s="38"/>
      <c r="J212" s="38"/>
      <c r="K212" s="38"/>
      <c r="L212" s="38">
        <v>1</v>
      </c>
      <c r="M212" s="38"/>
      <c r="N212" s="38"/>
      <c r="O212" s="38">
        <v>1</v>
      </c>
      <c r="P212" s="38"/>
      <c r="Q212" s="38"/>
      <c r="R212" s="38">
        <v>1</v>
      </c>
      <c r="S212" s="38">
        <v>1</v>
      </c>
      <c r="T212" s="89"/>
      <c r="U212" s="14" t="s">
        <v>310</v>
      </c>
      <c r="V212" s="169"/>
      <c r="W212" s="38">
        <v>1</v>
      </c>
      <c r="X212" s="38"/>
      <c r="Y212" s="89"/>
      <c r="Z212" s="169">
        <v>1</v>
      </c>
      <c r="AA212" s="89"/>
      <c r="AB212" s="169">
        <v>1</v>
      </c>
      <c r="AC212" s="89"/>
      <c r="AD212" s="202"/>
      <c r="AE212" s="172"/>
      <c r="AF212" s="204" t="s">
        <v>1310</v>
      </c>
    </row>
    <row r="213" spans="1:32" ht="25" customHeight="1" x14ac:dyDescent="0.15">
      <c r="A213" s="169">
        <v>208</v>
      </c>
      <c r="B213" s="89" t="s">
        <v>71</v>
      </c>
      <c r="C213" s="169"/>
      <c r="D213" s="38"/>
      <c r="E213" s="89">
        <v>1</v>
      </c>
      <c r="F213" s="169">
        <v>1</v>
      </c>
      <c r="G213" s="38">
        <v>1</v>
      </c>
      <c r="H213" s="38"/>
      <c r="I213" s="38">
        <v>1</v>
      </c>
      <c r="J213" s="38"/>
      <c r="K213" s="38"/>
      <c r="L213" s="38">
        <v>1</v>
      </c>
      <c r="M213" s="38"/>
      <c r="N213" s="38"/>
      <c r="O213" s="38">
        <v>1</v>
      </c>
      <c r="P213" s="38">
        <v>1</v>
      </c>
      <c r="Q213" s="38"/>
      <c r="R213" s="38">
        <v>1</v>
      </c>
      <c r="S213" s="38"/>
      <c r="T213" s="89"/>
      <c r="U213" s="14" t="s">
        <v>311</v>
      </c>
      <c r="V213" s="169"/>
      <c r="W213" s="38">
        <v>1</v>
      </c>
      <c r="X213" s="38">
        <v>1</v>
      </c>
      <c r="Y213" s="89">
        <v>1</v>
      </c>
      <c r="Z213" s="169"/>
      <c r="AA213" s="89">
        <v>1</v>
      </c>
      <c r="AB213" s="169">
        <v>1</v>
      </c>
      <c r="AC213" s="89"/>
      <c r="AD213" s="202"/>
      <c r="AE213" s="172"/>
      <c r="AF213" s="203" t="s">
        <v>1311</v>
      </c>
    </row>
    <row r="214" spans="1:32" ht="25" customHeight="1" x14ac:dyDescent="0.15">
      <c r="A214" s="169">
        <v>209</v>
      </c>
      <c r="B214" s="89" t="s">
        <v>71</v>
      </c>
      <c r="C214" s="169"/>
      <c r="D214" s="38">
        <v>1</v>
      </c>
      <c r="E214" s="89"/>
      <c r="F214" s="169">
        <v>1</v>
      </c>
      <c r="G214" s="38">
        <v>1</v>
      </c>
      <c r="H214" s="38"/>
      <c r="I214" s="38"/>
      <c r="J214" s="38"/>
      <c r="K214" s="38">
        <v>1</v>
      </c>
      <c r="L214" s="38">
        <v>1</v>
      </c>
      <c r="M214" s="38"/>
      <c r="N214" s="38"/>
      <c r="O214" s="38"/>
      <c r="P214" s="38"/>
      <c r="Q214" s="38"/>
      <c r="R214" s="38"/>
      <c r="S214" s="38"/>
      <c r="T214" s="89">
        <v>1</v>
      </c>
      <c r="U214" s="14" t="s">
        <v>313</v>
      </c>
      <c r="V214" s="169"/>
      <c r="W214" s="38"/>
      <c r="X214" s="38">
        <v>1</v>
      </c>
      <c r="Y214" s="89"/>
      <c r="Z214" s="169"/>
      <c r="AA214" s="89">
        <v>1</v>
      </c>
      <c r="AB214" s="169">
        <v>1</v>
      </c>
      <c r="AC214" s="89"/>
      <c r="AD214" s="202"/>
      <c r="AE214" s="172"/>
      <c r="AF214" s="203" t="s">
        <v>1312</v>
      </c>
    </row>
    <row r="215" spans="1:32" ht="25" customHeight="1" x14ac:dyDescent="0.15">
      <c r="A215" s="169">
        <v>210</v>
      </c>
      <c r="B215" s="89" t="s">
        <v>71</v>
      </c>
      <c r="C215" s="169"/>
      <c r="D215" s="38"/>
      <c r="E215" s="89">
        <v>1</v>
      </c>
      <c r="F215" s="169"/>
      <c r="G215" s="38">
        <v>1</v>
      </c>
      <c r="H215" s="38"/>
      <c r="I215" s="38"/>
      <c r="J215" s="38"/>
      <c r="K215" s="38"/>
      <c r="L215" s="38">
        <v>1</v>
      </c>
      <c r="M215" s="38"/>
      <c r="N215" s="38"/>
      <c r="O215" s="38"/>
      <c r="P215" s="38"/>
      <c r="Q215" s="38"/>
      <c r="R215" s="38">
        <v>1</v>
      </c>
      <c r="S215" s="38"/>
      <c r="T215" s="89"/>
      <c r="U215" s="14" t="s">
        <v>314</v>
      </c>
      <c r="V215" s="169"/>
      <c r="W215" s="38">
        <v>1</v>
      </c>
      <c r="X215" s="38"/>
      <c r="Y215" s="89">
        <v>1</v>
      </c>
      <c r="Z215" s="169">
        <v>1</v>
      </c>
      <c r="AA215" s="89"/>
      <c r="AB215" s="169">
        <v>1</v>
      </c>
      <c r="AC215" s="89"/>
      <c r="AD215" s="202"/>
      <c r="AE215" s="172"/>
      <c r="AF215" s="203" t="s">
        <v>1313</v>
      </c>
    </row>
    <row r="216" spans="1:32" ht="25" customHeight="1" x14ac:dyDescent="0.15">
      <c r="A216" s="169">
        <v>211</v>
      </c>
      <c r="B216" s="89" t="s">
        <v>71</v>
      </c>
      <c r="C216" s="169">
        <v>1</v>
      </c>
      <c r="D216" s="38"/>
      <c r="E216" s="89"/>
      <c r="F216" s="169"/>
      <c r="G216" s="38">
        <v>1</v>
      </c>
      <c r="H216" s="38"/>
      <c r="I216" s="38">
        <v>1</v>
      </c>
      <c r="J216" s="38"/>
      <c r="K216" s="38"/>
      <c r="L216" s="38">
        <v>1</v>
      </c>
      <c r="M216" s="38"/>
      <c r="N216" s="38"/>
      <c r="O216" s="38"/>
      <c r="P216" s="38"/>
      <c r="Q216" s="38"/>
      <c r="R216" s="38">
        <v>1</v>
      </c>
      <c r="S216" s="38">
        <v>1</v>
      </c>
      <c r="T216" s="89"/>
      <c r="U216" s="14" t="s">
        <v>315</v>
      </c>
      <c r="V216" s="169"/>
      <c r="W216" s="38">
        <v>1</v>
      </c>
      <c r="X216" s="38"/>
      <c r="Y216" s="89">
        <v>1</v>
      </c>
      <c r="Z216" s="169">
        <v>1</v>
      </c>
      <c r="AA216" s="89"/>
      <c r="AB216" s="169">
        <v>1</v>
      </c>
      <c r="AC216" s="89"/>
      <c r="AD216" s="202"/>
      <c r="AE216" s="172"/>
      <c r="AF216" s="203" t="s">
        <v>1314</v>
      </c>
    </row>
    <row r="217" spans="1:32" ht="25" customHeight="1" x14ac:dyDescent="0.15">
      <c r="A217" s="169">
        <v>212</v>
      </c>
      <c r="B217" s="89" t="s">
        <v>71</v>
      </c>
      <c r="C217" s="169"/>
      <c r="D217" s="38"/>
      <c r="E217" s="89">
        <v>1</v>
      </c>
      <c r="F217" s="169"/>
      <c r="G217" s="38"/>
      <c r="H217" s="38"/>
      <c r="I217" s="38"/>
      <c r="J217" s="38"/>
      <c r="K217" s="38"/>
      <c r="L217" s="38"/>
      <c r="M217" s="38"/>
      <c r="N217" s="38"/>
      <c r="O217" s="38"/>
      <c r="P217" s="38"/>
      <c r="Q217" s="38"/>
      <c r="R217" s="38"/>
      <c r="S217" s="38"/>
      <c r="T217" s="89"/>
      <c r="V217" s="169"/>
      <c r="W217" s="38"/>
      <c r="X217" s="38"/>
      <c r="Y217" s="89"/>
      <c r="Z217" s="169"/>
      <c r="AA217" s="89"/>
      <c r="AB217" s="169"/>
      <c r="AC217" s="89"/>
      <c r="AD217" s="213"/>
      <c r="AE217" s="214"/>
      <c r="AF217" s="203" t="s">
        <v>1315</v>
      </c>
    </row>
    <row r="218" spans="1:32" ht="25" customHeight="1" x14ac:dyDescent="0.15">
      <c r="A218" s="169">
        <v>213</v>
      </c>
      <c r="B218" s="89" t="s">
        <v>71</v>
      </c>
      <c r="C218" s="169"/>
      <c r="D218" s="38"/>
      <c r="E218" s="89">
        <v>1</v>
      </c>
      <c r="F218" s="169">
        <v>1</v>
      </c>
      <c r="G218" s="38">
        <v>1</v>
      </c>
      <c r="H218" s="38"/>
      <c r="I218" s="38"/>
      <c r="J218" s="38"/>
      <c r="K218" s="38"/>
      <c r="L218" s="38">
        <v>1</v>
      </c>
      <c r="M218" s="38"/>
      <c r="N218" s="38"/>
      <c r="O218" s="38"/>
      <c r="P218" s="38"/>
      <c r="Q218" s="38"/>
      <c r="R218" s="38">
        <v>1</v>
      </c>
      <c r="S218" s="38"/>
      <c r="T218" s="89"/>
      <c r="U218" s="14" t="s">
        <v>209</v>
      </c>
      <c r="V218" s="169">
        <v>1</v>
      </c>
      <c r="W218" s="38"/>
      <c r="X218" s="38">
        <v>1</v>
      </c>
      <c r="Y218" s="89"/>
      <c r="Z218" s="169"/>
      <c r="AA218" s="89">
        <v>1</v>
      </c>
      <c r="AB218" s="169"/>
      <c r="AC218" s="89">
        <v>1</v>
      </c>
      <c r="AD218" s="202"/>
      <c r="AE218" s="172"/>
      <c r="AF218" s="204" t="s">
        <v>1316</v>
      </c>
    </row>
    <row r="219" spans="1:32" ht="25" customHeight="1" x14ac:dyDescent="0.15">
      <c r="A219" s="169">
        <v>214</v>
      </c>
      <c r="B219" s="89" t="s">
        <v>71</v>
      </c>
      <c r="C219" s="169">
        <v>1</v>
      </c>
      <c r="D219" s="38"/>
      <c r="E219" s="89"/>
      <c r="F219" s="169">
        <v>1</v>
      </c>
      <c r="G219" s="38">
        <v>1</v>
      </c>
      <c r="H219" s="38">
        <v>1</v>
      </c>
      <c r="I219" s="38"/>
      <c r="J219" s="38"/>
      <c r="K219" s="38"/>
      <c r="L219" s="38"/>
      <c r="M219" s="38"/>
      <c r="N219" s="38"/>
      <c r="O219" s="38"/>
      <c r="P219" s="38"/>
      <c r="Q219" s="38"/>
      <c r="R219" s="38"/>
      <c r="S219" s="38">
        <v>1</v>
      </c>
      <c r="T219" s="89"/>
      <c r="U219" s="14" t="s">
        <v>233</v>
      </c>
      <c r="V219" s="169">
        <v>1</v>
      </c>
      <c r="W219" s="38">
        <v>1</v>
      </c>
      <c r="X219" s="38"/>
      <c r="Y219" s="89"/>
      <c r="Z219" s="169">
        <v>1</v>
      </c>
      <c r="AA219" s="89"/>
      <c r="AB219" s="169">
        <v>1</v>
      </c>
      <c r="AC219" s="89"/>
      <c r="AD219" s="202"/>
      <c r="AE219" s="172"/>
      <c r="AF219" s="203" t="s">
        <v>1317</v>
      </c>
    </row>
    <row r="220" spans="1:32" ht="25" customHeight="1" x14ac:dyDescent="0.15">
      <c r="A220" s="169">
        <v>215</v>
      </c>
      <c r="B220" s="89" t="s">
        <v>71</v>
      </c>
      <c r="C220" s="169"/>
      <c r="D220" s="38"/>
      <c r="E220" s="89">
        <v>1</v>
      </c>
      <c r="F220" s="169">
        <v>1</v>
      </c>
      <c r="G220" s="38">
        <v>1</v>
      </c>
      <c r="H220" s="38"/>
      <c r="I220" s="38"/>
      <c r="J220" s="38"/>
      <c r="K220" s="38"/>
      <c r="L220" s="38">
        <v>1</v>
      </c>
      <c r="M220" s="38"/>
      <c r="N220" s="38"/>
      <c r="O220" s="38"/>
      <c r="P220" s="38"/>
      <c r="Q220" s="38"/>
      <c r="R220" s="38">
        <v>1</v>
      </c>
      <c r="S220" s="38"/>
      <c r="T220" s="89"/>
      <c r="U220" s="14" t="s">
        <v>316</v>
      </c>
      <c r="V220" s="169"/>
      <c r="W220" s="38"/>
      <c r="X220" s="38">
        <v>1</v>
      </c>
      <c r="Y220" s="89">
        <v>1</v>
      </c>
      <c r="Z220" s="169"/>
      <c r="AA220" s="89">
        <v>1</v>
      </c>
      <c r="AB220" s="169">
        <v>1</v>
      </c>
      <c r="AC220" s="89"/>
      <c r="AD220" s="202"/>
      <c r="AE220" s="172"/>
      <c r="AF220" s="203" t="s">
        <v>1318</v>
      </c>
    </row>
    <row r="221" spans="1:32" ht="25" customHeight="1" x14ac:dyDescent="0.15">
      <c r="A221" s="169">
        <v>216</v>
      </c>
      <c r="B221" s="89" t="s">
        <v>71</v>
      </c>
      <c r="C221" s="169"/>
      <c r="D221" s="38">
        <v>1</v>
      </c>
      <c r="E221" s="89"/>
      <c r="F221" s="169">
        <v>1</v>
      </c>
      <c r="G221" s="38">
        <v>1</v>
      </c>
      <c r="H221" s="38"/>
      <c r="I221" s="38"/>
      <c r="J221" s="38">
        <v>1</v>
      </c>
      <c r="K221" s="38"/>
      <c r="L221" s="38"/>
      <c r="M221" s="38"/>
      <c r="N221" s="38"/>
      <c r="O221" s="38"/>
      <c r="P221" s="38"/>
      <c r="Q221" s="38"/>
      <c r="R221" s="38">
        <v>1</v>
      </c>
      <c r="S221" s="38"/>
      <c r="T221" s="89"/>
      <c r="U221" s="14" t="s">
        <v>317</v>
      </c>
      <c r="V221" s="169"/>
      <c r="W221" s="38"/>
      <c r="X221" s="38">
        <v>1</v>
      </c>
      <c r="Y221" s="89"/>
      <c r="Z221" s="169"/>
      <c r="AA221" s="89">
        <v>1</v>
      </c>
      <c r="AB221" s="169"/>
      <c r="AC221" s="89">
        <v>1</v>
      </c>
      <c r="AD221" s="202"/>
      <c r="AE221" s="172"/>
      <c r="AF221" s="204" t="s">
        <v>1319</v>
      </c>
    </row>
    <row r="222" spans="1:32" ht="25" customHeight="1" x14ac:dyDescent="0.15">
      <c r="A222" s="169">
        <v>217</v>
      </c>
      <c r="B222" s="89" t="s">
        <v>71</v>
      </c>
      <c r="C222" s="169"/>
      <c r="D222" s="38">
        <v>1</v>
      </c>
      <c r="E222" s="89"/>
      <c r="F222" s="169">
        <v>1</v>
      </c>
      <c r="G222" s="38">
        <v>1</v>
      </c>
      <c r="H222" s="38"/>
      <c r="I222" s="38"/>
      <c r="J222" s="38"/>
      <c r="K222" s="38"/>
      <c r="L222" s="38"/>
      <c r="M222" s="38"/>
      <c r="N222" s="38"/>
      <c r="O222" s="38"/>
      <c r="P222" s="38">
        <v>1</v>
      </c>
      <c r="Q222" s="38"/>
      <c r="R222" s="38">
        <v>1</v>
      </c>
      <c r="S222" s="38">
        <v>1</v>
      </c>
      <c r="T222" s="89"/>
      <c r="U222" s="14" t="s">
        <v>319</v>
      </c>
      <c r="V222" s="169"/>
      <c r="W222" s="38">
        <v>1</v>
      </c>
      <c r="X222" s="38"/>
      <c r="Y222" s="89"/>
      <c r="Z222" s="169">
        <v>1</v>
      </c>
      <c r="AA222" s="89"/>
      <c r="AB222" s="169">
        <v>1</v>
      </c>
      <c r="AC222" s="89"/>
      <c r="AD222" s="202"/>
      <c r="AE222" s="172" t="s">
        <v>318</v>
      </c>
      <c r="AF222" s="203" t="s">
        <v>1320</v>
      </c>
    </row>
    <row r="223" spans="1:32" ht="25" customHeight="1" x14ac:dyDescent="0.15">
      <c r="A223" s="169">
        <v>218</v>
      </c>
      <c r="B223" s="89" t="s">
        <v>71</v>
      </c>
      <c r="C223" s="169">
        <v>1</v>
      </c>
      <c r="D223" s="38"/>
      <c r="E223" s="89"/>
      <c r="F223" s="169">
        <v>1</v>
      </c>
      <c r="G223" s="38">
        <v>1</v>
      </c>
      <c r="H223" s="38">
        <v>1</v>
      </c>
      <c r="I223" s="38"/>
      <c r="J223" s="38"/>
      <c r="K223" s="38"/>
      <c r="L223" s="38">
        <v>1</v>
      </c>
      <c r="M223" s="38"/>
      <c r="N223" s="38"/>
      <c r="O223" s="38"/>
      <c r="P223" s="38"/>
      <c r="Q223" s="38"/>
      <c r="R223" s="38">
        <v>1</v>
      </c>
      <c r="S223" s="38"/>
      <c r="T223" s="89"/>
      <c r="U223" s="14" t="s">
        <v>208</v>
      </c>
      <c r="V223" s="169"/>
      <c r="W223" s="38">
        <v>1</v>
      </c>
      <c r="X223" s="38"/>
      <c r="Y223" s="89">
        <v>1</v>
      </c>
      <c r="Z223" s="169"/>
      <c r="AA223" s="89">
        <v>1</v>
      </c>
      <c r="AB223" s="169">
        <v>1</v>
      </c>
      <c r="AC223" s="89"/>
      <c r="AD223" s="202"/>
      <c r="AE223" s="172" t="s">
        <v>320</v>
      </c>
      <c r="AF223" s="203" t="s">
        <v>1321</v>
      </c>
    </row>
    <row r="224" spans="1:32" ht="25" customHeight="1" x14ac:dyDescent="0.15">
      <c r="A224" s="169">
        <v>219</v>
      </c>
      <c r="B224" s="89" t="s">
        <v>71</v>
      </c>
      <c r="C224" s="169"/>
      <c r="D224" s="38"/>
      <c r="E224" s="89">
        <v>1</v>
      </c>
      <c r="F224" s="169">
        <v>1</v>
      </c>
      <c r="G224" s="38"/>
      <c r="H224" s="38"/>
      <c r="I224" s="38"/>
      <c r="J224" s="38"/>
      <c r="K224" s="38"/>
      <c r="L224" s="38">
        <v>1</v>
      </c>
      <c r="M224" s="38"/>
      <c r="N224" s="38"/>
      <c r="O224" s="38"/>
      <c r="P224" s="38">
        <v>1</v>
      </c>
      <c r="Q224" s="38"/>
      <c r="R224" s="38">
        <v>1</v>
      </c>
      <c r="S224" s="38">
        <v>1</v>
      </c>
      <c r="T224" s="89"/>
      <c r="U224" s="14" t="s">
        <v>321</v>
      </c>
      <c r="V224" s="169"/>
      <c r="W224" s="38">
        <v>1</v>
      </c>
      <c r="X224" s="38"/>
      <c r="Y224" s="89">
        <v>1</v>
      </c>
      <c r="Z224" s="169"/>
      <c r="AA224" s="89">
        <v>1</v>
      </c>
      <c r="AB224" s="169">
        <v>1</v>
      </c>
      <c r="AC224" s="89"/>
      <c r="AD224" s="202"/>
      <c r="AE224" s="172"/>
      <c r="AF224" s="203" t="s">
        <v>1322</v>
      </c>
    </row>
    <row r="225" spans="1:32" ht="25" customHeight="1" x14ac:dyDescent="0.15">
      <c r="A225" s="169">
        <v>220</v>
      </c>
      <c r="B225" s="89" t="s">
        <v>71</v>
      </c>
      <c r="C225" s="169"/>
      <c r="D225" s="38"/>
      <c r="E225" s="89">
        <v>1</v>
      </c>
      <c r="F225" s="169">
        <v>1</v>
      </c>
      <c r="G225" s="38"/>
      <c r="H225" s="38"/>
      <c r="I225" s="38">
        <v>1</v>
      </c>
      <c r="J225" s="38">
        <v>1</v>
      </c>
      <c r="K225" s="38"/>
      <c r="L225" s="38"/>
      <c r="M225" s="38"/>
      <c r="N225" s="38"/>
      <c r="O225" s="38"/>
      <c r="P225" s="38"/>
      <c r="Q225" s="38"/>
      <c r="R225" s="38">
        <v>1</v>
      </c>
      <c r="S225" s="38"/>
      <c r="T225" s="89"/>
      <c r="U225" s="14" t="s">
        <v>209</v>
      </c>
      <c r="V225" s="169"/>
      <c r="W225" s="38"/>
      <c r="X225" s="38">
        <v>1</v>
      </c>
      <c r="Y225" s="89"/>
      <c r="Z225" s="169"/>
      <c r="AA225" s="89">
        <v>1</v>
      </c>
      <c r="AB225" s="169">
        <v>1</v>
      </c>
      <c r="AC225" s="89"/>
      <c r="AD225" s="202"/>
      <c r="AE225" s="172" t="s">
        <v>322</v>
      </c>
      <c r="AF225" s="204" t="s">
        <v>1323</v>
      </c>
    </row>
    <row r="226" spans="1:32" ht="25" customHeight="1" x14ac:dyDescent="0.15">
      <c r="A226" s="169">
        <v>221</v>
      </c>
      <c r="B226" s="89" t="s">
        <v>71</v>
      </c>
      <c r="C226" s="169"/>
      <c r="D226" s="38"/>
      <c r="E226" s="89">
        <v>1</v>
      </c>
      <c r="F226" s="169"/>
      <c r="G226" s="38"/>
      <c r="H226" s="38"/>
      <c r="I226" s="38"/>
      <c r="J226" s="38"/>
      <c r="K226" s="38"/>
      <c r="L226" s="38">
        <v>1</v>
      </c>
      <c r="M226" s="38"/>
      <c r="N226" s="38"/>
      <c r="O226" s="38"/>
      <c r="P226" s="38">
        <v>1</v>
      </c>
      <c r="Q226" s="38"/>
      <c r="R226" s="38">
        <v>1</v>
      </c>
      <c r="S226" s="38"/>
      <c r="T226" s="89"/>
      <c r="U226" s="14" t="s">
        <v>209</v>
      </c>
      <c r="V226" s="169"/>
      <c r="W226" s="38"/>
      <c r="X226" s="38">
        <v>1</v>
      </c>
      <c r="Y226" s="89">
        <v>1</v>
      </c>
      <c r="Z226" s="169"/>
      <c r="AA226" s="89">
        <v>1</v>
      </c>
      <c r="AB226" s="169">
        <v>1</v>
      </c>
      <c r="AC226" s="89"/>
      <c r="AD226" s="202"/>
      <c r="AE226" s="172"/>
      <c r="AF226" s="203" t="s">
        <v>1324</v>
      </c>
    </row>
    <row r="227" spans="1:32" ht="25" customHeight="1" x14ac:dyDescent="0.15">
      <c r="A227" s="169">
        <v>222</v>
      </c>
      <c r="B227" s="89" t="s">
        <v>71</v>
      </c>
      <c r="C227" s="169"/>
      <c r="D227" s="38"/>
      <c r="E227" s="89">
        <v>1</v>
      </c>
      <c r="F227" s="169">
        <v>1</v>
      </c>
      <c r="G227" s="38">
        <v>1</v>
      </c>
      <c r="H227" s="38"/>
      <c r="I227" s="38"/>
      <c r="J227" s="38">
        <v>1</v>
      </c>
      <c r="K227" s="38"/>
      <c r="L227" s="38">
        <v>1</v>
      </c>
      <c r="M227" s="38"/>
      <c r="N227" s="38"/>
      <c r="O227" s="38"/>
      <c r="P227" s="38">
        <v>1</v>
      </c>
      <c r="Q227" s="38"/>
      <c r="R227" s="38">
        <v>1</v>
      </c>
      <c r="S227" s="38"/>
      <c r="T227" s="89"/>
      <c r="U227" s="14" t="s">
        <v>323</v>
      </c>
      <c r="V227" s="169"/>
      <c r="W227" s="38">
        <v>1</v>
      </c>
      <c r="X227" s="38"/>
      <c r="Y227" s="89">
        <v>1</v>
      </c>
      <c r="Z227" s="169"/>
      <c r="AA227" s="89">
        <v>1</v>
      </c>
      <c r="AB227" s="169">
        <v>1</v>
      </c>
      <c r="AC227" s="89"/>
      <c r="AD227" s="202"/>
      <c r="AE227" s="172"/>
      <c r="AF227" s="203" t="s">
        <v>1325</v>
      </c>
    </row>
    <row r="228" spans="1:32" ht="25" customHeight="1" x14ac:dyDescent="0.15">
      <c r="A228" s="169">
        <v>223</v>
      </c>
      <c r="B228" s="89" t="s">
        <v>71</v>
      </c>
      <c r="C228" s="169"/>
      <c r="D228" s="38"/>
      <c r="E228" s="89">
        <v>1</v>
      </c>
      <c r="F228" s="169">
        <v>1</v>
      </c>
      <c r="G228" s="38">
        <v>1</v>
      </c>
      <c r="H228" s="38"/>
      <c r="I228" s="38"/>
      <c r="J228" s="38"/>
      <c r="K228" s="38"/>
      <c r="L228" s="38"/>
      <c r="M228" s="38"/>
      <c r="N228" s="38"/>
      <c r="O228" s="38"/>
      <c r="P228" s="38">
        <v>1</v>
      </c>
      <c r="Q228" s="38"/>
      <c r="R228" s="38">
        <v>1</v>
      </c>
      <c r="S228" s="38">
        <v>1</v>
      </c>
      <c r="T228" s="89"/>
      <c r="U228" s="14" t="s">
        <v>321</v>
      </c>
      <c r="V228" s="169"/>
      <c r="W228" s="38">
        <v>1</v>
      </c>
      <c r="X228" s="38"/>
      <c r="Y228" s="89">
        <v>1</v>
      </c>
      <c r="Z228" s="169"/>
      <c r="AA228" s="89">
        <v>1</v>
      </c>
      <c r="AB228" s="169">
        <v>1</v>
      </c>
      <c r="AC228" s="89"/>
      <c r="AD228" s="202"/>
      <c r="AE228" s="172"/>
      <c r="AF228" s="203" t="s">
        <v>1326</v>
      </c>
    </row>
    <row r="229" spans="1:32" ht="25" customHeight="1" x14ac:dyDescent="0.15">
      <c r="A229" s="169">
        <v>224</v>
      </c>
      <c r="B229" s="89" t="s">
        <v>71</v>
      </c>
      <c r="C229" s="169">
        <v>1</v>
      </c>
      <c r="D229" s="38"/>
      <c r="E229" s="89"/>
      <c r="F229" s="169">
        <v>1</v>
      </c>
      <c r="G229" s="38">
        <v>1</v>
      </c>
      <c r="H229" s="38">
        <v>1</v>
      </c>
      <c r="I229" s="38"/>
      <c r="J229" s="38"/>
      <c r="K229" s="38"/>
      <c r="L229" s="38"/>
      <c r="M229" s="38"/>
      <c r="N229" s="38"/>
      <c r="O229" s="38"/>
      <c r="P229" s="38"/>
      <c r="Q229" s="38"/>
      <c r="R229" s="38"/>
      <c r="S229" s="38"/>
      <c r="T229" s="89"/>
      <c r="V229" s="169"/>
      <c r="W229" s="38"/>
      <c r="X229" s="38"/>
      <c r="Y229" s="89">
        <v>1</v>
      </c>
      <c r="Z229" s="169"/>
      <c r="AA229" s="89">
        <v>1</v>
      </c>
      <c r="AB229" s="169">
        <v>1</v>
      </c>
      <c r="AC229" s="89"/>
      <c r="AD229" s="202"/>
      <c r="AE229" s="172"/>
      <c r="AF229" s="203" t="s">
        <v>1327</v>
      </c>
    </row>
    <row r="230" spans="1:32" ht="25" customHeight="1" x14ac:dyDescent="0.15">
      <c r="A230" s="169">
        <v>225</v>
      </c>
      <c r="B230" s="89" t="s">
        <v>71</v>
      </c>
      <c r="C230" s="169"/>
      <c r="D230" s="38"/>
      <c r="E230" s="89">
        <v>1</v>
      </c>
      <c r="F230" s="169">
        <v>1</v>
      </c>
      <c r="G230" s="38">
        <v>1</v>
      </c>
      <c r="H230" s="38"/>
      <c r="I230" s="38"/>
      <c r="J230" s="38"/>
      <c r="K230" s="38"/>
      <c r="L230" s="38">
        <v>1</v>
      </c>
      <c r="M230" s="38"/>
      <c r="N230" s="38"/>
      <c r="O230" s="38">
        <v>1</v>
      </c>
      <c r="P230" s="38">
        <v>1</v>
      </c>
      <c r="Q230" s="38"/>
      <c r="R230" s="38">
        <v>1</v>
      </c>
      <c r="S230" s="38"/>
      <c r="T230" s="89"/>
      <c r="U230" s="14" t="s">
        <v>312</v>
      </c>
      <c r="V230" s="169"/>
      <c r="W230" s="38"/>
      <c r="X230" s="38">
        <v>1</v>
      </c>
      <c r="Y230" s="89">
        <v>1</v>
      </c>
      <c r="Z230" s="169"/>
      <c r="AA230" s="89">
        <v>1</v>
      </c>
      <c r="AB230" s="169">
        <v>1</v>
      </c>
      <c r="AC230" s="89"/>
      <c r="AD230" s="202"/>
      <c r="AE230" s="172"/>
      <c r="AF230" s="203" t="s">
        <v>1328</v>
      </c>
    </row>
    <row r="231" spans="1:32" ht="25" customHeight="1" x14ac:dyDescent="0.15">
      <c r="A231" s="169">
        <v>226</v>
      </c>
      <c r="B231" s="89" t="s">
        <v>71</v>
      </c>
      <c r="C231" s="169"/>
      <c r="D231" s="38">
        <v>1</v>
      </c>
      <c r="E231" s="89"/>
      <c r="F231" s="169">
        <v>1</v>
      </c>
      <c r="G231" s="38">
        <v>1</v>
      </c>
      <c r="H231" s="38"/>
      <c r="I231" s="38"/>
      <c r="J231" s="38"/>
      <c r="K231" s="38"/>
      <c r="L231" s="38"/>
      <c r="M231" s="38"/>
      <c r="N231" s="38"/>
      <c r="O231" s="38"/>
      <c r="P231" s="38"/>
      <c r="Q231" s="38"/>
      <c r="R231" s="38"/>
      <c r="S231" s="38"/>
      <c r="T231" s="89"/>
      <c r="V231" s="169"/>
      <c r="W231" s="38"/>
      <c r="X231" s="38">
        <v>1</v>
      </c>
      <c r="Y231" s="89"/>
      <c r="Z231" s="169"/>
      <c r="AA231" s="89">
        <v>1</v>
      </c>
      <c r="AB231" s="169">
        <v>1</v>
      </c>
      <c r="AC231" s="89"/>
      <c r="AD231" s="202"/>
      <c r="AE231" s="172"/>
      <c r="AF231" s="203" t="s">
        <v>1329</v>
      </c>
    </row>
    <row r="232" spans="1:32" ht="25" customHeight="1" x14ac:dyDescent="0.15">
      <c r="A232" s="169">
        <v>227</v>
      </c>
      <c r="B232" s="89" t="s">
        <v>71</v>
      </c>
      <c r="C232" s="169"/>
      <c r="D232" s="38"/>
      <c r="E232" s="89">
        <v>1</v>
      </c>
      <c r="F232" s="169"/>
      <c r="G232" s="38"/>
      <c r="H232" s="38"/>
      <c r="I232" s="38"/>
      <c r="J232" s="38"/>
      <c r="K232" s="38"/>
      <c r="L232" s="38">
        <v>1</v>
      </c>
      <c r="M232" s="38"/>
      <c r="N232" s="38"/>
      <c r="O232" s="38"/>
      <c r="P232" s="38"/>
      <c r="Q232" s="38"/>
      <c r="R232" s="38">
        <v>1</v>
      </c>
      <c r="S232" s="38">
        <v>1</v>
      </c>
      <c r="T232" s="89"/>
      <c r="U232" s="14" t="s">
        <v>324</v>
      </c>
      <c r="V232" s="169"/>
      <c r="W232" s="38"/>
      <c r="X232" s="38">
        <v>1</v>
      </c>
      <c r="Y232" s="89">
        <v>1</v>
      </c>
      <c r="Z232" s="169"/>
      <c r="AA232" s="89">
        <v>1</v>
      </c>
      <c r="AB232" s="169">
        <v>1</v>
      </c>
      <c r="AC232" s="89"/>
      <c r="AD232" s="202"/>
      <c r="AE232" s="172"/>
      <c r="AF232" s="220" t="s">
        <v>1330</v>
      </c>
    </row>
    <row r="233" spans="1:32" ht="25" customHeight="1" x14ac:dyDescent="0.15">
      <c r="A233" s="169">
        <v>228</v>
      </c>
      <c r="B233" s="89" t="s">
        <v>71</v>
      </c>
      <c r="C233" s="169"/>
      <c r="D233" s="38">
        <v>1</v>
      </c>
      <c r="E233" s="89"/>
      <c r="F233" s="169">
        <v>1</v>
      </c>
      <c r="G233" s="38">
        <v>1</v>
      </c>
      <c r="H233" s="38"/>
      <c r="I233" s="38"/>
      <c r="J233" s="38"/>
      <c r="K233" s="38"/>
      <c r="L233" s="38"/>
      <c r="M233" s="38"/>
      <c r="N233" s="38"/>
      <c r="O233" s="38"/>
      <c r="P233" s="38"/>
      <c r="Q233" s="38"/>
      <c r="R233" s="38">
        <v>1</v>
      </c>
      <c r="S233" s="38"/>
      <c r="T233" s="89"/>
      <c r="U233" s="14" t="s">
        <v>209</v>
      </c>
      <c r="V233" s="169"/>
      <c r="W233" s="38"/>
      <c r="X233" s="38">
        <v>1</v>
      </c>
      <c r="Y233" s="89"/>
      <c r="Z233" s="169"/>
      <c r="AA233" s="89">
        <v>1</v>
      </c>
      <c r="AB233" s="169">
        <v>1</v>
      </c>
      <c r="AC233" s="89"/>
      <c r="AD233" s="202"/>
      <c r="AE233" s="172"/>
      <c r="AF233" s="203" t="s">
        <v>1331</v>
      </c>
    </row>
    <row r="234" spans="1:32" ht="25" customHeight="1" x14ac:dyDescent="0.15">
      <c r="A234" s="169">
        <v>229</v>
      </c>
      <c r="B234" s="89" t="s">
        <v>71</v>
      </c>
      <c r="C234" s="169"/>
      <c r="D234" s="38"/>
      <c r="E234" s="89">
        <v>1</v>
      </c>
      <c r="F234" s="169">
        <v>1</v>
      </c>
      <c r="G234" s="38"/>
      <c r="H234" s="38"/>
      <c r="I234" s="38"/>
      <c r="J234" s="38"/>
      <c r="K234" s="38"/>
      <c r="L234" s="38">
        <v>1</v>
      </c>
      <c r="M234" s="38"/>
      <c r="N234" s="38"/>
      <c r="O234" s="38">
        <v>1</v>
      </c>
      <c r="P234" s="38">
        <v>1</v>
      </c>
      <c r="Q234" s="38"/>
      <c r="R234" s="38">
        <v>1</v>
      </c>
      <c r="S234" s="38">
        <v>1</v>
      </c>
      <c r="T234" s="89"/>
      <c r="U234" s="14" t="s">
        <v>326</v>
      </c>
      <c r="V234" s="169"/>
      <c r="W234" s="38">
        <v>1</v>
      </c>
      <c r="X234" s="38"/>
      <c r="Y234" s="89">
        <v>1</v>
      </c>
      <c r="Z234" s="169">
        <v>1</v>
      </c>
      <c r="AA234" s="89"/>
      <c r="AB234" s="169">
        <v>1</v>
      </c>
      <c r="AC234" s="89"/>
      <c r="AD234" s="202"/>
      <c r="AE234" s="172" t="s">
        <v>239</v>
      </c>
      <c r="AF234" s="203" t="s">
        <v>1332</v>
      </c>
    </row>
    <row r="235" spans="1:32" ht="25" customHeight="1" x14ac:dyDescent="0.15">
      <c r="A235" s="169">
        <v>230</v>
      </c>
      <c r="B235" s="89" t="s">
        <v>71</v>
      </c>
      <c r="C235" s="169">
        <v>1</v>
      </c>
      <c r="D235" s="38"/>
      <c r="E235" s="89"/>
      <c r="F235" s="169">
        <v>1</v>
      </c>
      <c r="G235" s="38">
        <v>1</v>
      </c>
      <c r="H235" s="38">
        <v>1</v>
      </c>
      <c r="I235" s="38"/>
      <c r="J235" s="38"/>
      <c r="K235" s="38"/>
      <c r="L235" s="38"/>
      <c r="M235" s="38"/>
      <c r="N235" s="38"/>
      <c r="O235" s="38"/>
      <c r="P235" s="38"/>
      <c r="Q235" s="38"/>
      <c r="R235" s="38"/>
      <c r="S235" s="38"/>
      <c r="T235" s="89"/>
      <c r="V235" s="169"/>
      <c r="W235" s="38"/>
      <c r="X235" s="38"/>
      <c r="Y235" s="89">
        <v>1</v>
      </c>
      <c r="Z235" s="169"/>
      <c r="AA235" s="89">
        <v>1</v>
      </c>
      <c r="AB235" s="169">
        <v>1</v>
      </c>
      <c r="AC235" s="89"/>
      <c r="AD235" s="202"/>
      <c r="AE235" s="172"/>
      <c r="AF235" s="204" t="s">
        <v>1333</v>
      </c>
    </row>
    <row r="236" spans="1:32" ht="25" customHeight="1" x14ac:dyDescent="0.15">
      <c r="A236" s="169">
        <v>231</v>
      </c>
      <c r="B236" s="89" t="s">
        <v>71</v>
      </c>
      <c r="C236" s="169">
        <v>1</v>
      </c>
      <c r="D236" s="38"/>
      <c r="E236" s="89"/>
      <c r="F236" s="169">
        <v>1</v>
      </c>
      <c r="G236" s="38"/>
      <c r="H236" s="38"/>
      <c r="I236" s="38">
        <v>1</v>
      </c>
      <c r="J236" s="38"/>
      <c r="K236" s="38">
        <v>1</v>
      </c>
      <c r="L236" s="38"/>
      <c r="M236" s="38"/>
      <c r="N236" s="38"/>
      <c r="O236" s="38"/>
      <c r="P236" s="38"/>
      <c r="Q236" s="38"/>
      <c r="R236" s="38"/>
      <c r="S236" s="38"/>
      <c r="T236" s="89"/>
      <c r="V236" s="169"/>
      <c r="W236" s="38"/>
      <c r="X236" s="38"/>
      <c r="Y236" s="89">
        <v>1</v>
      </c>
      <c r="Z236" s="169"/>
      <c r="AA236" s="89">
        <v>1</v>
      </c>
      <c r="AB236" s="169"/>
      <c r="AC236" s="89">
        <v>1</v>
      </c>
      <c r="AD236" s="202"/>
      <c r="AE236" s="172"/>
      <c r="AF236" s="203" t="s">
        <v>1334</v>
      </c>
    </row>
    <row r="237" spans="1:32" ht="25" customHeight="1" x14ac:dyDescent="0.15">
      <c r="A237" s="169">
        <v>232</v>
      </c>
      <c r="B237" s="89" t="s">
        <v>71</v>
      </c>
      <c r="C237" s="169"/>
      <c r="D237" s="38"/>
      <c r="E237" s="89">
        <v>1</v>
      </c>
      <c r="F237" s="169">
        <v>1</v>
      </c>
      <c r="G237" s="38">
        <v>1</v>
      </c>
      <c r="H237" s="38"/>
      <c r="I237" s="38"/>
      <c r="J237" s="38"/>
      <c r="K237" s="38">
        <v>1</v>
      </c>
      <c r="L237" s="38">
        <v>1</v>
      </c>
      <c r="M237" s="38"/>
      <c r="N237" s="38"/>
      <c r="O237" s="38"/>
      <c r="P237" s="38">
        <v>1</v>
      </c>
      <c r="Q237" s="38"/>
      <c r="R237" s="38">
        <v>1</v>
      </c>
      <c r="S237" s="38">
        <v>1</v>
      </c>
      <c r="T237" s="89"/>
      <c r="U237" s="14" t="s">
        <v>327</v>
      </c>
      <c r="V237" s="169"/>
      <c r="W237" s="38">
        <v>1</v>
      </c>
      <c r="X237" s="38"/>
      <c r="Y237" s="89">
        <v>1</v>
      </c>
      <c r="Z237" s="169">
        <v>1</v>
      </c>
      <c r="AA237" s="89"/>
      <c r="AB237" s="169">
        <v>1</v>
      </c>
      <c r="AC237" s="89"/>
      <c r="AD237" s="202"/>
      <c r="AE237" s="172"/>
      <c r="AF237" s="203" t="s">
        <v>1335</v>
      </c>
    </row>
    <row r="238" spans="1:32" ht="25" customHeight="1" x14ac:dyDescent="0.15">
      <c r="A238" s="169">
        <v>233</v>
      </c>
      <c r="B238" s="89" t="s">
        <v>71</v>
      </c>
      <c r="C238" s="169"/>
      <c r="D238" s="38"/>
      <c r="E238" s="89">
        <v>1</v>
      </c>
      <c r="F238" s="169">
        <v>1</v>
      </c>
      <c r="G238" s="38"/>
      <c r="H238" s="38"/>
      <c r="I238" s="38"/>
      <c r="J238" s="38"/>
      <c r="K238" s="38"/>
      <c r="L238" s="38">
        <v>1</v>
      </c>
      <c r="M238" s="38"/>
      <c r="N238" s="38"/>
      <c r="O238" s="38"/>
      <c r="P238" s="38">
        <v>1</v>
      </c>
      <c r="Q238" s="38"/>
      <c r="R238" s="38">
        <v>1</v>
      </c>
      <c r="S238" s="38"/>
      <c r="T238" s="89"/>
      <c r="U238" s="14" t="s">
        <v>328</v>
      </c>
      <c r="V238" s="169"/>
      <c r="W238" s="38">
        <v>1</v>
      </c>
      <c r="X238" s="38">
        <v>1</v>
      </c>
      <c r="Y238" s="89">
        <v>1</v>
      </c>
      <c r="Z238" s="169"/>
      <c r="AA238" s="89">
        <v>1</v>
      </c>
      <c r="AB238" s="169">
        <v>1</v>
      </c>
      <c r="AC238" s="89"/>
      <c r="AD238" s="202"/>
      <c r="AE238" s="172"/>
      <c r="AF238" s="203" t="s">
        <v>1336</v>
      </c>
    </row>
    <row r="239" spans="1:32" ht="25" customHeight="1" x14ac:dyDescent="0.15">
      <c r="A239" s="169">
        <v>234</v>
      </c>
      <c r="B239" s="89" t="s">
        <v>71</v>
      </c>
      <c r="C239" s="169">
        <v>1</v>
      </c>
      <c r="D239" s="38"/>
      <c r="E239" s="89"/>
      <c r="F239" s="169">
        <v>1</v>
      </c>
      <c r="G239" s="38">
        <v>1</v>
      </c>
      <c r="H239" s="38"/>
      <c r="I239" s="38"/>
      <c r="J239" s="38">
        <v>1</v>
      </c>
      <c r="K239" s="38"/>
      <c r="L239" s="38"/>
      <c r="M239" s="38"/>
      <c r="N239" s="38"/>
      <c r="O239" s="38"/>
      <c r="P239" s="38"/>
      <c r="Q239" s="38"/>
      <c r="R239" s="38"/>
      <c r="S239" s="38"/>
      <c r="T239" s="89"/>
      <c r="V239" s="169"/>
      <c r="W239" s="38"/>
      <c r="X239" s="38"/>
      <c r="Y239" s="89">
        <v>1</v>
      </c>
      <c r="Z239" s="169">
        <v>1</v>
      </c>
      <c r="AA239" s="89"/>
      <c r="AB239" s="169">
        <v>1</v>
      </c>
      <c r="AC239" s="89"/>
      <c r="AD239" s="202"/>
      <c r="AE239" s="172"/>
      <c r="AF239" s="204" t="s">
        <v>1337</v>
      </c>
    </row>
    <row r="240" spans="1:32" ht="25" customHeight="1" x14ac:dyDescent="0.15">
      <c r="A240" s="169">
        <v>235</v>
      </c>
      <c r="B240" s="89" t="s">
        <v>71</v>
      </c>
      <c r="C240" s="169"/>
      <c r="D240" s="38"/>
      <c r="E240" s="89">
        <v>1</v>
      </c>
      <c r="F240" s="169">
        <v>1</v>
      </c>
      <c r="G240" s="38">
        <v>1</v>
      </c>
      <c r="H240" s="38">
        <v>1</v>
      </c>
      <c r="I240" s="38"/>
      <c r="J240" s="38"/>
      <c r="K240" s="38">
        <v>1</v>
      </c>
      <c r="L240" s="38">
        <v>1</v>
      </c>
      <c r="M240" s="38"/>
      <c r="N240" s="38"/>
      <c r="O240" s="38"/>
      <c r="P240" s="38"/>
      <c r="Q240" s="38">
        <v>1</v>
      </c>
      <c r="R240" s="38">
        <v>1</v>
      </c>
      <c r="S240" s="38">
        <v>1</v>
      </c>
      <c r="T240" s="89"/>
      <c r="U240" s="221" t="s">
        <v>329</v>
      </c>
      <c r="V240" s="169"/>
      <c r="W240" s="38">
        <v>1</v>
      </c>
      <c r="X240" s="38"/>
      <c r="Y240" s="89">
        <v>1</v>
      </c>
      <c r="Z240" s="169">
        <v>1</v>
      </c>
      <c r="AA240" s="89"/>
      <c r="AB240" s="169">
        <v>1</v>
      </c>
      <c r="AC240" s="89"/>
      <c r="AD240" s="202"/>
      <c r="AE240" s="172"/>
      <c r="AF240" s="203" t="s">
        <v>1338</v>
      </c>
    </row>
    <row r="241" spans="1:32" ht="25" customHeight="1" x14ac:dyDescent="0.15">
      <c r="A241" s="169">
        <v>236</v>
      </c>
      <c r="B241" s="89" t="s">
        <v>71</v>
      </c>
      <c r="C241" s="169"/>
      <c r="D241" s="38"/>
      <c r="E241" s="89">
        <v>1</v>
      </c>
      <c r="F241" s="169">
        <v>1</v>
      </c>
      <c r="G241" s="38">
        <v>1</v>
      </c>
      <c r="H241" s="38"/>
      <c r="I241" s="38"/>
      <c r="J241" s="38"/>
      <c r="K241" s="38"/>
      <c r="L241" s="38"/>
      <c r="M241" s="38"/>
      <c r="N241" s="38"/>
      <c r="O241" s="38"/>
      <c r="P241" s="38">
        <v>1</v>
      </c>
      <c r="Q241" s="38"/>
      <c r="R241" s="38">
        <v>1</v>
      </c>
      <c r="S241" s="38"/>
      <c r="T241" s="89"/>
      <c r="U241" s="14" t="s">
        <v>330</v>
      </c>
      <c r="V241" s="169"/>
      <c r="W241" s="38">
        <v>1</v>
      </c>
      <c r="X241" s="38"/>
      <c r="Y241" s="89">
        <v>1</v>
      </c>
      <c r="Z241" s="169">
        <v>1</v>
      </c>
      <c r="AA241" s="89"/>
      <c r="AB241" s="169">
        <v>1</v>
      </c>
      <c r="AC241" s="89"/>
      <c r="AD241" s="202"/>
      <c r="AE241" s="172"/>
      <c r="AF241" s="203" t="s">
        <v>1339</v>
      </c>
    </row>
    <row r="242" spans="1:32" ht="25" customHeight="1" x14ac:dyDescent="0.15">
      <c r="A242" s="169">
        <v>237</v>
      </c>
      <c r="B242" s="89" t="s">
        <v>71</v>
      </c>
      <c r="C242" s="169"/>
      <c r="D242" s="38">
        <v>1</v>
      </c>
      <c r="E242" s="89"/>
      <c r="F242" s="169">
        <v>1</v>
      </c>
      <c r="G242" s="38">
        <v>1</v>
      </c>
      <c r="H242" s="38">
        <v>1</v>
      </c>
      <c r="I242" s="38">
        <v>1</v>
      </c>
      <c r="J242" s="38">
        <v>1</v>
      </c>
      <c r="K242" s="38"/>
      <c r="L242" s="38"/>
      <c r="M242" s="38"/>
      <c r="N242" s="38"/>
      <c r="O242" s="38"/>
      <c r="P242" s="38">
        <v>1</v>
      </c>
      <c r="Q242" s="38"/>
      <c r="R242" s="38">
        <v>1</v>
      </c>
      <c r="S242" s="38">
        <v>1</v>
      </c>
      <c r="T242" s="89"/>
      <c r="U242" s="14" t="s">
        <v>321</v>
      </c>
      <c r="V242" s="169"/>
      <c r="W242" s="38">
        <v>1</v>
      </c>
      <c r="X242" s="38"/>
      <c r="Y242" s="89">
        <v>1</v>
      </c>
      <c r="Z242" s="169">
        <v>1</v>
      </c>
      <c r="AA242" s="89"/>
      <c r="AB242" s="169">
        <v>1</v>
      </c>
      <c r="AC242" s="89"/>
      <c r="AD242" s="202"/>
      <c r="AE242" s="172"/>
      <c r="AF242" s="203" t="s">
        <v>1340</v>
      </c>
    </row>
    <row r="243" spans="1:32" ht="25" customHeight="1" x14ac:dyDescent="0.15">
      <c r="A243" s="169">
        <v>238</v>
      </c>
      <c r="B243" s="89" t="s">
        <v>71</v>
      </c>
      <c r="C243" s="169"/>
      <c r="D243" s="38"/>
      <c r="E243" s="89">
        <v>1</v>
      </c>
      <c r="F243" s="169">
        <v>1</v>
      </c>
      <c r="G243" s="38">
        <v>1</v>
      </c>
      <c r="H243" s="38"/>
      <c r="I243" s="38"/>
      <c r="J243" s="38"/>
      <c r="K243" s="38"/>
      <c r="L243" s="38">
        <v>1</v>
      </c>
      <c r="M243" s="38"/>
      <c r="N243" s="38"/>
      <c r="O243" s="38"/>
      <c r="P243" s="38"/>
      <c r="Q243" s="38"/>
      <c r="R243" s="38">
        <v>1</v>
      </c>
      <c r="S243" s="38"/>
      <c r="T243" s="89"/>
      <c r="U243" s="14" t="s">
        <v>331</v>
      </c>
      <c r="V243" s="169"/>
      <c r="W243" s="38">
        <v>1</v>
      </c>
      <c r="X243" s="38"/>
      <c r="Y243" s="89">
        <v>1</v>
      </c>
      <c r="Z243" s="169">
        <v>1</v>
      </c>
      <c r="AA243" s="89"/>
      <c r="AB243" s="169">
        <v>1</v>
      </c>
      <c r="AC243" s="89"/>
      <c r="AD243" s="202"/>
      <c r="AE243" s="172"/>
      <c r="AF243" s="204" t="s">
        <v>1341</v>
      </c>
    </row>
    <row r="244" spans="1:32" ht="25" customHeight="1" x14ac:dyDescent="0.15">
      <c r="A244" s="169">
        <v>239</v>
      </c>
      <c r="B244" s="89" t="s">
        <v>71</v>
      </c>
      <c r="C244" s="169">
        <v>1</v>
      </c>
      <c r="D244" s="38"/>
      <c r="E244" s="89"/>
      <c r="F244" s="169">
        <v>1</v>
      </c>
      <c r="G244" s="38">
        <v>1</v>
      </c>
      <c r="H244" s="38"/>
      <c r="I244" s="38"/>
      <c r="J244" s="38"/>
      <c r="K244" s="38"/>
      <c r="L244" s="38">
        <v>1</v>
      </c>
      <c r="M244" s="38"/>
      <c r="N244" s="38"/>
      <c r="O244" s="38"/>
      <c r="P244" s="38"/>
      <c r="Q244" s="38"/>
      <c r="R244" s="38"/>
      <c r="S244" s="38"/>
      <c r="T244" s="89"/>
      <c r="V244" s="169"/>
      <c r="W244" s="38"/>
      <c r="X244" s="38"/>
      <c r="Y244" s="89">
        <v>1</v>
      </c>
      <c r="Z244" s="169">
        <v>1</v>
      </c>
      <c r="AA244" s="89"/>
      <c r="AB244" s="169">
        <v>1</v>
      </c>
      <c r="AC244" s="89"/>
      <c r="AD244" s="202"/>
      <c r="AE244" s="172" t="s">
        <v>332</v>
      </c>
      <c r="AF244" s="203" t="s">
        <v>1342</v>
      </c>
    </row>
    <row r="245" spans="1:32" ht="25" customHeight="1" x14ac:dyDescent="0.15">
      <c r="A245" s="169">
        <v>240</v>
      </c>
      <c r="B245" s="89" t="s">
        <v>71</v>
      </c>
      <c r="C245" s="169"/>
      <c r="D245" s="38"/>
      <c r="E245" s="89">
        <v>1</v>
      </c>
      <c r="F245" s="169">
        <v>1</v>
      </c>
      <c r="G245" s="38"/>
      <c r="H245" s="38"/>
      <c r="I245" s="38"/>
      <c r="J245" s="38"/>
      <c r="K245" s="38"/>
      <c r="L245" s="38">
        <v>1</v>
      </c>
      <c r="M245" s="38"/>
      <c r="N245" s="38"/>
      <c r="O245" s="38">
        <v>1</v>
      </c>
      <c r="P245" s="38">
        <v>1</v>
      </c>
      <c r="Q245" s="38"/>
      <c r="R245" s="38">
        <v>1</v>
      </c>
      <c r="S245" s="38">
        <v>1</v>
      </c>
      <c r="T245" s="89"/>
      <c r="U245" s="14" t="s">
        <v>325</v>
      </c>
      <c r="V245" s="169"/>
      <c r="W245" s="38">
        <v>1</v>
      </c>
      <c r="X245" s="38"/>
      <c r="Y245" s="89">
        <v>1</v>
      </c>
      <c r="Z245" s="169">
        <v>1</v>
      </c>
      <c r="AA245" s="89"/>
      <c r="AB245" s="169">
        <v>1</v>
      </c>
      <c r="AC245" s="89"/>
      <c r="AD245" s="202"/>
      <c r="AE245" s="172" t="s">
        <v>333</v>
      </c>
      <c r="AF245" s="204" t="s">
        <v>1343</v>
      </c>
    </row>
    <row r="246" spans="1:32" ht="25" customHeight="1" x14ac:dyDescent="0.15">
      <c r="A246" s="169">
        <v>241</v>
      </c>
      <c r="B246" s="89" t="s">
        <v>71</v>
      </c>
      <c r="C246" s="169"/>
      <c r="D246" s="38"/>
      <c r="E246" s="89">
        <v>1</v>
      </c>
      <c r="F246" s="169">
        <v>1</v>
      </c>
      <c r="G246" s="38">
        <v>1</v>
      </c>
      <c r="H246" s="38"/>
      <c r="I246" s="38"/>
      <c r="J246" s="38">
        <v>1</v>
      </c>
      <c r="K246" s="38"/>
      <c r="L246" s="38">
        <v>1</v>
      </c>
      <c r="M246" s="38"/>
      <c r="N246" s="38"/>
      <c r="O246" s="38"/>
      <c r="P246" s="38"/>
      <c r="Q246" s="38"/>
      <c r="R246" s="38">
        <v>1</v>
      </c>
      <c r="S246" s="38">
        <v>1</v>
      </c>
      <c r="T246" s="89"/>
      <c r="U246" s="14" t="s">
        <v>334</v>
      </c>
      <c r="V246" s="169"/>
      <c r="W246" s="38"/>
      <c r="X246" s="38">
        <v>1</v>
      </c>
      <c r="Y246" s="89">
        <v>1</v>
      </c>
      <c r="Z246" s="169"/>
      <c r="AA246" s="89">
        <v>1</v>
      </c>
      <c r="AB246" s="169">
        <v>1</v>
      </c>
      <c r="AC246" s="89"/>
      <c r="AD246" s="202"/>
      <c r="AE246" s="172"/>
      <c r="AF246" s="203" t="s">
        <v>1355</v>
      </c>
    </row>
    <row r="247" spans="1:32" ht="25" customHeight="1" x14ac:dyDescent="0.15">
      <c r="A247" s="169">
        <v>242</v>
      </c>
      <c r="B247" s="89" t="s">
        <v>71</v>
      </c>
      <c r="C247" s="169"/>
      <c r="D247" s="38"/>
      <c r="E247" s="89">
        <v>1</v>
      </c>
      <c r="F247" s="169">
        <v>1</v>
      </c>
      <c r="G247" s="38">
        <v>1</v>
      </c>
      <c r="H247" s="38"/>
      <c r="I247" s="38">
        <v>1</v>
      </c>
      <c r="J247" s="38">
        <v>1</v>
      </c>
      <c r="K247" s="38"/>
      <c r="L247" s="38"/>
      <c r="M247" s="38"/>
      <c r="N247" s="38"/>
      <c r="O247" s="38"/>
      <c r="P247" s="38"/>
      <c r="Q247" s="38"/>
      <c r="R247" s="38"/>
      <c r="S247" s="38"/>
      <c r="T247" s="89"/>
      <c r="V247" s="169"/>
      <c r="W247" s="38"/>
      <c r="X247" s="38">
        <v>1</v>
      </c>
      <c r="Y247" s="89">
        <v>1</v>
      </c>
      <c r="Z247" s="169"/>
      <c r="AA247" s="89">
        <v>1</v>
      </c>
      <c r="AB247" s="169">
        <v>1</v>
      </c>
      <c r="AC247" s="89"/>
      <c r="AD247" s="202"/>
      <c r="AE247" s="172" t="s">
        <v>335</v>
      </c>
      <c r="AF247" s="203" t="s">
        <v>1344</v>
      </c>
    </row>
    <row r="248" spans="1:32" ht="25" customHeight="1" x14ac:dyDescent="0.15">
      <c r="A248" s="169">
        <v>243</v>
      </c>
      <c r="B248" s="89" t="s">
        <v>71</v>
      </c>
      <c r="C248" s="169"/>
      <c r="D248" s="38">
        <v>1</v>
      </c>
      <c r="E248" s="89"/>
      <c r="F248" s="169">
        <v>1</v>
      </c>
      <c r="G248" s="38">
        <v>1</v>
      </c>
      <c r="H248" s="38">
        <v>1</v>
      </c>
      <c r="I248" s="38"/>
      <c r="J248" s="38"/>
      <c r="K248" s="38"/>
      <c r="L248" s="38"/>
      <c r="M248" s="38"/>
      <c r="N248" s="38"/>
      <c r="O248" s="38"/>
      <c r="P248" s="38"/>
      <c r="Q248" s="38"/>
      <c r="R248" s="38">
        <v>1</v>
      </c>
      <c r="S248" s="38"/>
      <c r="T248" s="89"/>
      <c r="U248" s="14" t="s">
        <v>337</v>
      </c>
      <c r="V248" s="169"/>
      <c r="W248" s="38"/>
      <c r="X248" s="38">
        <v>1</v>
      </c>
      <c r="Y248" s="89"/>
      <c r="Z248" s="169">
        <v>1</v>
      </c>
      <c r="AA248" s="89"/>
      <c r="AB248" s="169">
        <v>1</v>
      </c>
      <c r="AC248" s="89"/>
      <c r="AD248" s="202"/>
      <c r="AE248" s="172" t="s">
        <v>336</v>
      </c>
      <c r="AF248" s="204" t="s">
        <v>1345</v>
      </c>
    </row>
    <row r="249" spans="1:32" ht="25" customHeight="1" x14ac:dyDescent="0.15">
      <c r="A249" s="169">
        <v>244</v>
      </c>
      <c r="B249" s="89" t="s">
        <v>71</v>
      </c>
      <c r="C249" s="169">
        <v>1</v>
      </c>
      <c r="D249" s="38"/>
      <c r="E249" s="89"/>
      <c r="F249" s="169">
        <v>1</v>
      </c>
      <c r="G249" s="38">
        <v>1</v>
      </c>
      <c r="H249" s="38"/>
      <c r="I249" s="38"/>
      <c r="J249" s="38">
        <v>1</v>
      </c>
      <c r="K249" s="38"/>
      <c r="L249" s="38"/>
      <c r="M249" s="38"/>
      <c r="N249" s="38"/>
      <c r="O249" s="38"/>
      <c r="P249" s="38"/>
      <c r="Q249" s="38"/>
      <c r="R249" s="38"/>
      <c r="S249" s="38"/>
      <c r="T249" s="89"/>
      <c r="V249" s="169"/>
      <c r="W249" s="38"/>
      <c r="X249" s="38"/>
      <c r="Y249" s="89">
        <v>1</v>
      </c>
      <c r="Z249" s="169">
        <v>1</v>
      </c>
      <c r="AA249" s="89"/>
      <c r="AB249" s="169">
        <v>1</v>
      </c>
      <c r="AC249" s="89"/>
      <c r="AD249" s="202"/>
      <c r="AE249" s="172" t="s">
        <v>338</v>
      </c>
      <c r="AF249" s="203" t="s">
        <v>1346</v>
      </c>
    </row>
    <row r="250" spans="1:32" ht="25" customHeight="1" x14ac:dyDescent="0.15">
      <c r="A250" s="169">
        <v>245</v>
      </c>
      <c r="B250" s="89" t="s">
        <v>71</v>
      </c>
      <c r="C250" s="169"/>
      <c r="D250" s="38"/>
      <c r="E250" s="89">
        <v>1</v>
      </c>
      <c r="F250" s="169">
        <v>1</v>
      </c>
      <c r="G250" s="38">
        <v>1</v>
      </c>
      <c r="H250" s="38"/>
      <c r="I250" s="38"/>
      <c r="J250" s="38">
        <v>1</v>
      </c>
      <c r="K250" s="38"/>
      <c r="L250" s="38"/>
      <c r="M250" s="38"/>
      <c r="N250" s="38"/>
      <c r="O250" s="38"/>
      <c r="P250" s="38"/>
      <c r="Q250" s="38"/>
      <c r="R250" s="38">
        <v>1</v>
      </c>
      <c r="S250" s="38"/>
      <c r="T250" s="89">
        <v>1</v>
      </c>
      <c r="U250" s="14" t="s">
        <v>340</v>
      </c>
      <c r="V250" s="169">
        <v>1</v>
      </c>
      <c r="W250" s="38"/>
      <c r="X250" s="38">
        <v>1</v>
      </c>
      <c r="Y250" s="89"/>
      <c r="Z250" s="169">
        <v>1</v>
      </c>
      <c r="AA250" s="89"/>
      <c r="AB250" s="169">
        <v>1</v>
      </c>
      <c r="AC250" s="89"/>
      <c r="AD250" s="202" t="s">
        <v>339</v>
      </c>
      <c r="AE250" s="172"/>
      <c r="AF250" s="203" t="s">
        <v>1347</v>
      </c>
    </row>
    <row r="251" spans="1:32" ht="25" customHeight="1" x14ac:dyDescent="0.15">
      <c r="A251" s="169">
        <v>246</v>
      </c>
      <c r="B251" s="89" t="s">
        <v>71</v>
      </c>
      <c r="C251" s="169"/>
      <c r="D251" s="38"/>
      <c r="E251" s="89">
        <v>1</v>
      </c>
      <c r="F251" s="169">
        <v>1</v>
      </c>
      <c r="G251" s="38"/>
      <c r="H251" s="38"/>
      <c r="I251" s="38"/>
      <c r="J251" s="38">
        <v>1</v>
      </c>
      <c r="K251" s="38"/>
      <c r="L251" s="38">
        <v>1</v>
      </c>
      <c r="M251" s="38"/>
      <c r="N251" s="38"/>
      <c r="O251" s="38"/>
      <c r="P251" s="38">
        <v>1</v>
      </c>
      <c r="Q251" s="38"/>
      <c r="R251" s="38">
        <v>1</v>
      </c>
      <c r="S251" s="38"/>
      <c r="T251" s="89">
        <v>1</v>
      </c>
      <c r="U251" s="14" t="s">
        <v>341</v>
      </c>
      <c r="V251" s="169">
        <v>1</v>
      </c>
      <c r="W251" s="38">
        <v>1</v>
      </c>
      <c r="X251" s="38"/>
      <c r="Y251" s="89"/>
      <c r="Z251" s="169">
        <v>1</v>
      </c>
      <c r="AA251" s="89"/>
      <c r="AB251" s="169"/>
      <c r="AC251" s="89">
        <v>1</v>
      </c>
      <c r="AD251" s="202" t="s">
        <v>183</v>
      </c>
      <c r="AE251" s="172" t="s">
        <v>342</v>
      </c>
      <c r="AF251" s="203" t="s">
        <v>1348</v>
      </c>
    </row>
    <row r="252" spans="1:32" s="219" customFormat="1" ht="34" customHeight="1" x14ac:dyDescent="0.15">
      <c r="A252" s="276" t="s">
        <v>746</v>
      </c>
      <c r="B252" s="277"/>
      <c r="C252" s="176">
        <v>27</v>
      </c>
      <c r="D252" s="177">
        <v>12</v>
      </c>
      <c r="E252" s="178">
        <v>46</v>
      </c>
      <c r="F252" s="176">
        <v>72</v>
      </c>
      <c r="G252" s="177">
        <v>60</v>
      </c>
      <c r="H252" s="177">
        <v>16</v>
      </c>
      <c r="I252" s="177">
        <v>27</v>
      </c>
      <c r="J252" s="177">
        <v>25</v>
      </c>
      <c r="K252" s="177">
        <v>15</v>
      </c>
      <c r="L252" s="177">
        <v>50</v>
      </c>
      <c r="M252" s="177">
        <v>0</v>
      </c>
      <c r="N252" s="177">
        <v>0</v>
      </c>
      <c r="O252" s="177">
        <v>16</v>
      </c>
      <c r="P252" s="177">
        <v>26</v>
      </c>
      <c r="Q252" s="177">
        <v>1</v>
      </c>
      <c r="R252" s="177">
        <v>46</v>
      </c>
      <c r="S252" s="177">
        <v>29</v>
      </c>
      <c r="T252" s="178">
        <v>13</v>
      </c>
      <c r="U252" s="215"/>
      <c r="V252" s="176">
        <v>17</v>
      </c>
      <c r="W252" s="177">
        <v>38</v>
      </c>
      <c r="X252" s="177">
        <v>37</v>
      </c>
      <c r="Y252" s="178">
        <v>62</v>
      </c>
      <c r="Z252" s="176">
        <v>42</v>
      </c>
      <c r="AA252" s="178">
        <v>42</v>
      </c>
      <c r="AB252" s="176">
        <v>80</v>
      </c>
      <c r="AC252" s="178">
        <v>5</v>
      </c>
      <c r="AD252" s="222"/>
      <c r="AE252" s="217"/>
      <c r="AF252" s="218"/>
    </row>
    <row r="253" spans="1:32" s="24" customFormat="1" ht="40" customHeight="1" x14ac:dyDescent="0.15">
      <c r="A253" s="278" t="s">
        <v>221</v>
      </c>
      <c r="B253" s="279"/>
      <c r="C253" s="185">
        <f t="shared" ref="C253:AC253" si="0">SUM(C4:C251) - C165-C58-C252</f>
        <v>74</v>
      </c>
      <c r="D253" s="186">
        <f t="shared" si="0"/>
        <v>26</v>
      </c>
      <c r="E253" s="187">
        <f t="shared" si="0"/>
        <v>59</v>
      </c>
      <c r="F253" s="185">
        <f t="shared" si="0"/>
        <v>119</v>
      </c>
      <c r="G253" s="186">
        <f t="shared" si="0"/>
        <v>122</v>
      </c>
      <c r="H253" s="186">
        <f t="shared" si="0"/>
        <v>58</v>
      </c>
      <c r="I253" s="186">
        <f t="shared" si="0"/>
        <v>62</v>
      </c>
      <c r="J253" s="186">
        <f t="shared" si="0"/>
        <v>54</v>
      </c>
      <c r="K253" s="186">
        <f t="shared" si="0"/>
        <v>56</v>
      </c>
      <c r="L253" s="186">
        <f t="shared" si="0"/>
        <v>23</v>
      </c>
      <c r="M253" s="186">
        <f t="shared" si="0"/>
        <v>2</v>
      </c>
      <c r="N253" s="186">
        <f t="shared" si="0"/>
        <v>3</v>
      </c>
      <c r="O253" s="186">
        <f t="shared" si="0"/>
        <v>6</v>
      </c>
      <c r="P253" s="186">
        <f t="shared" si="0"/>
        <v>9</v>
      </c>
      <c r="Q253" s="186">
        <f t="shared" si="0"/>
        <v>1</v>
      </c>
      <c r="R253" s="186">
        <f t="shared" si="0"/>
        <v>39</v>
      </c>
      <c r="S253" s="186">
        <f t="shared" si="0"/>
        <v>60</v>
      </c>
      <c r="T253" s="187">
        <f t="shared" si="0"/>
        <v>34</v>
      </c>
      <c r="U253" s="185">
        <f t="shared" si="0"/>
        <v>0</v>
      </c>
      <c r="V253" s="185">
        <f t="shared" si="0"/>
        <v>71</v>
      </c>
      <c r="W253" s="186">
        <f t="shared" si="0"/>
        <v>48</v>
      </c>
      <c r="X253" s="186">
        <f t="shared" si="0"/>
        <v>50</v>
      </c>
      <c r="Y253" s="187">
        <f t="shared" si="0"/>
        <v>96</v>
      </c>
      <c r="Z253" s="185">
        <f t="shared" si="0"/>
        <v>93</v>
      </c>
      <c r="AA253" s="187">
        <f t="shared" si="0"/>
        <v>65</v>
      </c>
      <c r="AB253" s="185">
        <f t="shared" si="0"/>
        <v>140</v>
      </c>
      <c r="AC253" s="187">
        <f t="shared" si="0"/>
        <v>19</v>
      </c>
      <c r="AD253" s="189"/>
      <c r="AE253" s="195"/>
      <c r="AF253" s="223"/>
    </row>
    <row r="254" spans="1:32" ht="25" customHeight="1" x14ac:dyDescent="0.15">
      <c r="A254" s="13"/>
      <c r="B254" s="13"/>
      <c r="AF254" s="15"/>
    </row>
    <row r="255" spans="1:32" ht="25" customHeight="1" x14ac:dyDescent="0.15">
      <c r="A255" s="13"/>
      <c r="B255" s="13"/>
      <c r="AF255" s="15"/>
    </row>
  </sheetData>
  <mergeCells count="22">
    <mergeCell ref="A1:B2"/>
    <mergeCell ref="A58:B58"/>
    <mergeCell ref="A165:B165"/>
    <mergeCell ref="A252:B252"/>
    <mergeCell ref="A253:B253"/>
    <mergeCell ref="C1:E2"/>
    <mergeCell ref="J2:J3"/>
    <mergeCell ref="V1:Y2"/>
    <mergeCell ref="F1:T1"/>
    <mergeCell ref="AB1:AC2"/>
    <mergeCell ref="AF1:AF3"/>
    <mergeCell ref="F2:F3"/>
    <mergeCell ref="G2:I2"/>
    <mergeCell ref="N2:N3"/>
    <mergeCell ref="O2:P2"/>
    <mergeCell ref="Q2:T2"/>
    <mergeCell ref="K2:K3"/>
    <mergeCell ref="L2:L3"/>
    <mergeCell ref="M2:M3"/>
    <mergeCell ref="Z1:AA2"/>
    <mergeCell ref="U1:U3"/>
    <mergeCell ref="AD1:AE2"/>
  </mergeCells>
  <phoneticPr fontId="3" type="noConversion"/>
  <pageMargins left="0.25" right="0.25" top="0.75" bottom="0.75" header="0.3" footer="0.3"/>
  <pageSetup paperSize="8"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W78"/>
  <sheetViews>
    <sheetView topLeftCell="A2" workbookViewId="0">
      <selection activeCell="H4" sqref="H4"/>
    </sheetView>
  </sheetViews>
  <sheetFormatPr baseColWidth="10" defaultRowHeight="293" customHeight="1" x14ac:dyDescent="0.2"/>
  <cols>
    <col min="1" max="1" width="5.5" style="5" customWidth="1"/>
    <col min="2" max="4" width="42.6640625" customWidth="1"/>
  </cols>
  <sheetData>
    <row r="1" spans="1:4" ht="27" customHeight="1" x14ac:dyDescent="0.2">
      <c r="A1" s="4"/>
      <c r="B1" s="12" t="s">
        <v>750</v>
      </c>
      <c r="C1" s="12" t="s">
        <v>750</v>
      </c>
      <c r="D1" s="12" t="s">
        <v>751</v>
      </c>
    </row>
    <row r="2" spans="1:4" ht="201" customHeight="1" x14ac:dyDescent="0.2">
      <c r="A2" s="1" t="s">
        <v>350</v>
      </c>
    </row>
    <row r="3" spans="1:4" ht="201" customHeight="1" x14ac:dyDescent="0.2">
      <c r="A3" s="1" t="s">
        <v>352</v>
      </c>
    </row>
    <row r="4" spans="1:4" ht="209" customHeight="1" x14ac:dyDescent="0.2">
      <c r="A4" s="1" t="s">
        <v>351</v>
      </c>
    </row>
    <row r="5" spans="1:4" ht="27" customHeight="1" x14ac:dyDescent="0.2"/>
    <row r="6" spans="1:4" ht="27" customHeight="1" x14ac:dyDescent="0.2"/>
    <row r="7" spans="1:4" ht="27" customHeight="1" x14ac:dyDescent="0.2"/>
    <row r="8" spans="1:4" ht="27" customHeight="1" x14ac:dyDescent="0.2"/>
    <row r="9" spans="1:4" ht="27" customHeight="1" x14ac:dyDescent="0.2"/>
    <row r="10" spans="1:4" ht="20" customHeight="1" x14ac:dyDescent="0.2"/>
    <row r="11" spans="1:4" ht="31" customHeight="1" x14ac:dyDescent="0.2"/>
    <row r="12" spans="1:4" ht="31" customHeight="1" x14ac:dyDescent="0.2"/>
    <row r="13" spans="1:4" ht="31" customHeight="1" x14ac:dyDescent="0.2"/>
    <row r="14" spans="1:4" ht="19" customHeight="1" x14ac:dyDescent="0.2"/>
    <row r="15" spans="1:4" ht="31" customHeight="1" x14ac:dyDescent="0.2"/>
    <row r="16" spans="1:4" ht="31" customHeight="1" x14ac:dyDescent="0.2"/>
    <row r="17" spans="23:23" ht="31" customHeight="1" x14ac:dyDescent="0.2"/>
    <row r="18" spans="23:23" ht="31" customHeight="1" x14ac:dyDescent="0.2">
      <c r="W18" s="6"/>
    </row>
    <row r="19" spans="23:23" ht="31" customHeight="1" x14ac:dyDescent="0.2"/>
    <row r="20" spans="23:23" ht="19" customHeight="1" x14ac:dyDescent="0.2"/>
    <row r="21" spans="23:23" ht="31" customHeight="1" x14ac:dyDescent="0.2"/>
    <row r="22" spans="23:23" ht="31" customHeight="1" x14ac:dyDescent="0.2"/>
    <row r="23" spans="23:23" ht="31" customHeight="1" x14ac:dyDescent="0.2"/>
    <row r="24" spans="23:23" ht="31" customHeight="1" x14ac:dyDescent="0.2"/>
    <row r="25" spans="23:23" ht="31" customHeight="1" x14ac:dyDescent="0.2"/>
    <row r="26" spans="23:23" ht="31" customHeight="1" x14ac:dyDescent="0.2"/>
    <row r="27" spans="23:23" ht="31" customHeight="1" x14ac:dyDescent="0.2"/>
    <row r="28" spans="23:23" ht="31" customHeight="1" x14ac:dyDescent="0.2"/>
    <row r="29" spans="23:23" ht="31" customHeight="1" x14ac:dyDescent="0.2"/>
    <row r="30" spans="23:23" ht="31" customHeight="1" x14ac:dyDescent="0.2"/>
    <row r="31" spans="23:23" ht="31" customHeight="1" x14ac:dyDescent="0.2"/>
    <row r="32" spans="23:23" ht="31" customHeight="1" x14ac:dyDescent="0.2"/>
    <row r="33" ht="31" customHeight="1" x14ac:dyDescent="0.2"/>
    <row r="34" ht="31" customHeight="1" x14ac:dyDescent="0.2"/>
    <row r="35" ht="31" customHeight="1" x14ac:dyDescent="0.2"/>
    <row r="36" ht="31" customHeight="1" x14ac:dyDescent="0.2"/>
    <row r="37" ht="31" customHeight="1" x14ac:dyDescent="0.2"/>
    <row r="38" ht="31" customHeight="1" x14ac:dyDescent="0.2"/>
    <row r="39" ht="31" customHeight="1" x14ac:dyDescent="0.2"/>
    <row r="40" ht="31" customHeight="1" x14ac:dyDescent="0.2"/>
    <row r="41" ht="31" customHeight="1" x14ac:dyDescent="0.2"/>
    <row r="42" ht="31" customHeight="1" x14ac:dyDescent="0.2"/>
    <row r="43" ht="31" customHeight="1" x14ac:dyDescent="0.2"/>
    <row r="44" ht="31" customHeight="1" x14ac:dyDescent="0.2"/>
    <row r="45" ht="31" customHeight="1" x14ac:dyDescent="0.2"/>
    <row r="46" ht="31" customHeight="1" x14ac:dyDescent="0.2"/>
    <row r="47" ht="31" customHeight="1" x14ac:dyDescent="0.2"/>
    <row r="48" ht="31" customHeight="1" x14ac:dyDescent="0.2"/>
    <row r="49" ht="31" customHeight="1" x14ac:dyDescent="0.2"/>
    <row r="50" ht="31" customHeight="1" x14ac:dyDescent="0.2"/>
    <row r="51" ht="31" customHeight="1" x14ac:dyDescent="0.2"/>
    <row r="52" ht="31" customHeight="1" x14ac:dyDescent="0.2"/>
    <row r="53" ht="31" customHeight="1" x14ac:dyDescent="0.2"/>
    <row r="54" ht="31" customHeight="1" x14ac:dyDescent="0.2"/>
    <row r="55" ht="31" customHeight="1" x14ac:dyDescent="0.2"/>
    <row r="56" ht="31" customHeight="1" x14ac:dyDescent="0.2"/>
    <row r="57" ht="31" customHeight="1" x14ac:dyDescent="0.2"/>
    <row r="58" ht="31" customHeight="1" x14ac:dyDescent="0.2"/>
    <row r="59" ht="31" customHeight="1" x14ac:dyDescent="0.2"/>
    <row r="60" ht="31" customHeight="1" x14ac:dyDescent="0.2"/>
    <row r="61" ht="31" customHeight="1" x14ac:dyDescent="0.2"/>
    <row r="62" ht="31" customHeight="1" x14ac:dyDescent="0.2"/>
    <row r="63" ht="31" customHeight="1" x14ac:dyDescent="0.2"/>
    <row r="64" ht="31" customHeight="1" x14ac:dyDescent="0.2"/>
    <row r="65" ht="31" customHeight="1" x14ac:dyDescent="0.2"/>
    <row r="66" ht="31" customHeight="1" x14ac:dyDescent="0.2"/>
    <row r="67" ht="31" customHeight="1" x14ac:dyDescent="0.2"/>
    <row r="68" ht="31" customHeight="1" x14ac:dyDescent="0.2"/>
    <row r="69" ht="31" customHeight="1" x14ac:dyDescent="0.2"/>
    <row r="70" ht="31" customHeight="1" x14ac:dyDescent="0.2"/>
    <row r="71" ht="31" customHeight="1" x14ac:dyDescent="0.2"/>
    <row r="72" ht="31" customHeight="1" x14ac:dyDescent="0.2"/>
    <row r="73" ht="31" customHeight="1" x14ac:dyDescent="0.2"/>
    <row r="74" ht="31" customHeight="1" x14ac:dyDescent="0.2"/>
    <row r="75" ht="31" customHeight="1" x14ac:dyDescent="0.2"/>
    <row r="76" ht="31" customHeight="1" x14ac:dyDescent="0.2"/>
    <row r="77" ht="31" customHeight="1" x14ac:dyDescent="0.2"/>
    <row r="78" ht="31" customHeight="1" x14ac:dyDescent="0.2"/>
  </sheetData>
  <phoneticPr fontId="3" type="noConversion"/>
  <pageMargins left="0.25" right="0.25" top="0.75" bottom="0.75" header="0.3" footer="0.3"/>
  <pageSetup paperSize="9"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D17"/>
  <sheetViews>
    <sheetView zoomScale="130" zoomScaleNormal="130" zoomScalePageLayoutView="130" workbookViewId="0">
      <selection activeCell="B11" sqref="B11"/>
    </sheetView>
  </sheetViews>
  <sheetFormatPr baseColWidth="10" defaultColWidth="15.33203125" defaultRowHeight="30" customHeight="1" x14ac:dyDescent="0.2"/>
  <cols>
    <col min="1" max="1" width="5.5" style="5" customWidth="1"/>
    <col min="2" max="3" width="57.6640625" customWidth="1"/>
    <col min="4" max="4" width="15" customWidth="1"/>
  </cols>
  <sheetData>
    <row r="1" spans="1:4" s="3" customFormat="1" ht="45" customHeight="1" x14ac:dyDescent="0.2">
      <c r="A1" s="4"/>
      <c r="B1" s="2" t="s">
        <v>719</v>
      </c>
      <c r="C1" s="2" t="s">
        <v>720</v>
      </c>
      <c r="D1" s="2"/>
    </row>
    <row r="2" spans="1:4" ht="293" customHeight="1" x14ac:dyDescent="0.2">
      <c r="A2" s="1" t="s">
        <v>350</v>
      </c>
    </row>
    <row r="3" spans="1:4" ht="293" customHeight="1" x14ac:dyDescent="0.2">
      <c r="A3" s="1" t="s">
        <v>352</v>
      </c>
    </row>
    <row r="4" spans="1:4" ht="32" customHeight="1" x14ac:dyDescent="0.2">
      <c r="A4" s="1"/>
    </row>
    <row r="5" spans="1:4" ht="35" customHeight="1" x14ac:dyDescent="0.2">
      <c r="A5" s="1"/>
    </row>
    <row r="6" spans="1:4" ht="29" customHeight="1" x14ac:dyDescent="0.2">
      <c r="A6" s="1"/>
    </row>
    <row r="7" spans="1:4" ht="44" customHeight="1" x14ac:dyDescent="0.2">
      <c r="A7" s="4"/>
      <c r="B7" s="2" t="s">
        <v>719</v>
      </c>
      <c r="C7" s="2" t="s">
        <v>720</v>
      </c>
      <c r="D7" s="2"/>
    </row>
    <row r="8" spans="1:4" ht="294" customHeight="1" x14ac:dyDescent="0.2">
      <c r="A8" s="1" t="s">
        <v>351</v>
      </c>
    </row>
    <row r="9" spans="1:4" ht="293" customHeight="1" x14ac:dyDescent="0.2">
      <c r="A9" s="1" t="s">
        <v>353</v>
      </c>
    </row>
    <row r="13" spans="1:4" ht="30" customHeight="1" x14ac:dyDescent="0.2">
      <c r="B13" s="350" t="s">
        <v>729</v>
      </c>
      <c r="C13" s="350"/>
    </row>
    <row r="14" spans="1:4" ht="170" customHeight="1" x14ac:dyDescent="0.2">
      <c r="A14" s="1" t="s">
        <v>350</v>
      </c>
      <c r="B14" s="349"/>
      <c r="C14" s="349"/>
    </row>
    <row r="15" spans="1:4" ht="170" customHeight="1" x14ac:dyDescent="0.2">
      <c r="A15" s="1" t="s">
        <v>352</v>
      </c>
      <c r="B15" s="349"/>
      <c r="C15" s="349"/>
    </row>
    <row r="16" spans="1:4" ht="170" customHeight="1" x14ac:dyDescent="0.2">
      <c r="A16" s="1" t="s">
        <v>351</v>
      </c>
      <c r="B16" s="349"/>
      <c r="C16" s="349"/>
    </row>
    <row r="17" spans="1:3" ht="171" customHeight="1" x14ac:dyDescent="0.2">
      <c r="A17" s="1" t="s">
        <v>353</v>
      </c>
      <c r="B17" s="349"/>
      <c r="C17" s="349"/>
    </row>
  </sheetData>
  <mergeCells count="5">
    <mergeCell ref="B14:C14"/>
    <mergeCell ref="B15:C15"/>
    <mergeCell ref="B16:C16"/>
    <mergeCell ref="B17:C17"/>
    <mergeCell ref="B13:C13"/>
  </mergeCells>
  <phoneticPr fontId="3" type="noConversion"/>
  <pageMargins left="0.7" right="0.7" top="0.75" bottom="0.75" header="0.3" footer="0.3"/>
  <pageSetup paperSize="8" orientation="landscape"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D16"/>
  <sheetViews>
    <sheetView topLeftCell="A8" zoomScale="80" zoomScaleNormal="80" zoomScalePageLayoutView="80" workbookViewId="0">
      <selection activeCell="I3" sqref="I3"/>
    </sheetView>
  </sheetViews>
  <sheetFormatPr baseColWidth="10" defaultColWidth="15.33203125" defaultRowHeight="30" customHeight="1" x14ac:dyDescent="0.2"/>
  <cols>
    <col min="1" max="1" width="5.5" style="5" customWidth="1"/>
    <col min="2" max="3" width="57.6640625" customWidth="1"/>
    <col min="4" max="4" width="15.1640625" customWidth="1"/>
  </cols>
  <sheetData>
    <row r="1" spans="1:4" s="3" customFormat="1" ht="45" customHeight="1" x14ac:dyDescent="0.2">
      <c r="A1" s="4"/>
      <c r="B1" s="2" t="s">
        <v>723</v>
      </c>
      <c r="C1" s="2" t="s">
        <v>724</v>
      </c>
      <c r="D1" s="2"/>
    </row>
    <row r="2" spans="1:4" ht="293" customHeight="1" x14ac:dyDescent="0.2">
      <c r="A2" s="1" t="s">
        <v>350</v>
      </c>
    </row>
    <row r="3" spans="1:4" ht="293" customHeight="1" x14ac:dyDescent="0.2">
      <c r="A3" s="1" t="s">
        <v>352</v>
      </c>
    </row>
    <row r="4" spans="1:4" ht="32" customHeight="1" x14ac:dyDescent="0.2">
      <c r="A4" s="1"/>
    </row>
    <row r="5" spans="1:4" ht="35" customHeight="1" x14ac:dyDescent="0.2">
      <c r="A5" s="1"/>
    </row>
    <row r="6" spans="1:4" ht="44" customHeight="1" x14ac:dyDescent="0.2">
      <c r="A6" s="4"/>
      <c r="B6" s="2" t="s">
        <v>723</v>
      </c>
      <c r="C6" s="2" t="s">
        <v>724</v>
      </c>
      <c r="D6" s="2"/>
    </row>
    <row r="7" spans="1:4" ht="294" customHeight="1" x14ac:dyDescent="0.2">
      <c r="A7" s="1" t="s">
        <v>351</v>
      </c>
    </row>
    <row r="8" spans="1:4" ht="293" customHeight="1" x14ac:dyDescent="0.2">
      <c r="A8" s="1" t="s">
        <v>353</v>
      </c>
    </row>
    <row r="12" spans="1:4" ht="30" customHeight="1" x14ac:dyDescent="0.2">
      <c r="B12" s="350" t="s">
        <v>737</v>
      </c>
      <c r="C12" s="350"/>
    </row>
    <row r="13" spans="1:4" ht="170" customHeight="1" x14ac:dyDescent="0.2">
      <c r="A13" s="1" t="s">
        <v>350</v>
      </c>
      <c r="B13" s="349"/>
      <c r="C13" s="349"/>
    </row>
    <row r="14" spans="1:4" ht="171" customHeight="1" x14ac:dyDescent="0.2">
      <c r="A14" s="1" t="s">
        <v>352</v>
      </c>
      <c r="B14" s="349"/>
      <c r="C14" s="349"/>
    </row>
    <row r="15" spans="1:4" ht="170" customHeight="1" x14ac:dyDescent="0.2">
      <c r="A15" s="1" t="s">
        <v>351</v>
      </c>
      <c r="B15" s="349"/>
      <c r="C15" s="349"/>
    </row>
    <row r="16" spans="1:4" ht="171" customHeight="1" x14ac:dyDescent="0.2">
      <c r="A16" s="1" t="s">
        <v>353</v>
      </c>
      <c r="B16" s="349"/>
      <c r="C16" s="349"/>
    </row>
  </sheetData>
  <mergeCells count="5">
    <mergeCell ref="B12:C12"/>
    <mergeCell ref="B13:C13"/>
    <mergeCell ref="B14:C14"/>
    <mergeCell ref="B15:C15"/>
    <mergeCell ref="B16:C16"/>
  </mergeCells>
  <phoneticPr fontId="3" type="noConversion"/>
  <pageMargins left="0.7" right="0.7" top="0.75" bottom="0.75" header="0.3" footer="0.3"/>
  <pageSetup paperSize="8" orientation="landscape"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F16"/>
  <sheetViews>
    <sheetView zoomScale="90" zoomScaleNormal="90" zoomScalePageLayoutView="90" workbookViewId="0">
      <selection activeCell="C9" sqref="C9"/>
    </sheetView>
  </sheetViews>
  <sheetFormatPr baseColWidth="10" defaultColWidth="15.33203125" defaultRowHeight="30" customHeight="1" x14ac:dyDescent="0.2"/>
  <cols>
    <col min="1" max="1" width="5.5" style="5" customWidth="1"/>
    <col min="2" max="3" width="57.6640625" customWidth="1"/>
    <col min="4" max="4" width="8.5" customWidth="1"/>
    <col min="5" max="6" width="33.83203125" customWidth="1"/>
  </cols>
  <sheetData>
    <row r="1" spans="1:6" s="7" customFormat="1" ht="45" customHeight="1" x14ac:dyDescent="0.2">
      <c r="A1" s="4"/>
      <c r="B1" s="2" t="s">
        <v>766</v>
      </c>
      <c r="C1" s="2" t="s">
        <v>767</v>
      </c>
      <c r="D1" s="2"/>
    </row>
    <row r="2" spans="1:6" ht="293" customHeight="1" x14ac:dyDescent="0.2">
      <c r="A2" s="1" t="s">
        <v>350</v>
      </c>
    </row>
    <row r="3" spans="1:6" ht="293" customHeight="1" x14ac:dyDescent="0.2">
      <c r="A3" s="1" t="s">
        <v>352</v>
      </c>
    </row>
    <row r="4" spans="1:6" ht="32" customHeight="1" x14ac:dyDescent="0.2">
      <c r="A4" s="1"/>
    </row>
    <row r="5" spans="1:6" ht="35" customHeight="1" x14ac:dyDescent="0.2">
      <c r="A5" s="1"/>
    </row>
    <row r="6" spans="1:6" ht="44" customHeight="1" x14ac:dyDescent="0.2">
      <c r="A6" s="4"/>
      <c r="B6" s="2"/>
      <c r="C6" s="2"/>
      <c r="D6" s="2"/>
    </row>
    <row r="7" spans="1:6" ht="294" customHeight="1" x14ac:dyDescent="0.2">
      <c r="A7" s="1" t="s">
        <v>351</v>
      </c>
    </row>
    <row r="8" spans="1:6" ht="293" customHeight="1" x14ac:dyDescent="0.2">
      <c r="A8" s="1" t="s">
        <v>353</v>
      </c>
    </row>
    <row r="12" spans="1:6" ht="30" customHeight="1" x14ac:dyDescent="0.2">
      <c r="B12" s="9"/>
      <c r="C12" s="9"/>
      <c r="E12" s="11" t="s">
        <v>738</v>
      </c>
      <c r="F12" s="11" t="s">
        <v>702</v>
      </c>
    </row>
    <row r="13" spans="1:6" ht="170" customHeight="1" x14ac:dyDescent="0.2">
      <c r="A13" s="1" t="s">
        <v>350</v>
      </c>
      <c r="B13" s="8"/>
      <c r="C13" s="8"/>
      <c r="D13" s="1" t="s">
        <v>350</v>
      </c>
    </row>
    <row r="14" spans="1:6" ht="171" customHeight="1" x14ac:dyDescent="0.2">
      <c r="A14" s="1" t="s">
        <v>352</v>
      </c>
      <c r="B14" s="10"/>
      <c r="C14" s="10"/>
      <c r="D14" s="1" t="s">
        <v>352</v>
      </c>
    </row>
    <row r="15" spans="1:6" ht="170" customHeight="1" x14ac:dyDescent="0.2">
      <c r="A15" s="1" t="s">
        <v>351</v>
      </c>
      <c r="B15" s="10"/>
      <c r="C15" s="10"/>
      <c r="D15" s="1" t="s">
        <v>351</v>
      </c>
    </row>
    <row r="16" spans="1:6" ht="171" customHeight="1" x14ac:dyDescent="0.2">
      <c r="A16" s="1" t="s">
        <v>353</v>
      </c>
      <c r="B16" s="10"/>
      <c r="C16" s="10"/>
      <c r="D16" s="1" t="s">
        <v>353</v>
      </c>
    </row>
  </sheetData>
  <phoneticPr fontId="3" type="noConversion"/>
  <pageMargins left="0.25" right="0.25" top="0.75" bottom="0.75" header="0.3" footer="0.3"/>
  <pageSetup paperSize="8"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G123"/>
  <sheetViews>
    <sheetView zoomScale="80" zoomScaleNormal="80" zoomScalePageLayoutView="80" workbookViewId="0">
      <selection sqref="A1:Q2"/>
    </sheetView>
  </sheetViews>
  <sheetFormatPr baseColWidth="10" defaultRowHeight="24" customHeight="1" x14ac:dyDescent="0.2"/>
  <cols>
    <col min="1" max="1" width="13.1640625" style="60" customWidth="1"/>
    <col min="2" max="5" width="9.6640625" style="60" customWidth="1"/>
    <col min="6" max="6" width="11.5" style="60" customWidth="1"/>
    <col min="7" max="7" width="10.33203125" style="60" customWidth="1"/>
    <col min="8" max="8" width="10.5" style="60" customWidth="1"/>
    <col min="9" max="10" width="9.6640625" style="60" customWidth="1"/>
    <col min="11" max="11" width="10.33203125" style="60" customWidth="1"/>
    <col min="12" max="14" width="9.6640625" style="60" customWidth="1"/>
    <col min="15" max="15" width="11.1640625" style="60" customWidth="1"/>
    <col min="16" max="20" width="9.6640625" style="60" customWidth="1"/>
    <col min="21" max="16384" width="10.83203125" style="60"/>
  </cols>
  <sheetData>
    <row r="1" spans="1:33" ht="24" customHeight="1" x14ac:dyDescent="0.2">
      <c r="A1" s="352" t="s">
        <v>1530</v>
      </c>
      <c r="B1" s="353"/>
      <c r="C1" s="353"/>
      <c r="D1" s="353"/>
      <c r="E1" s="353"/>
      <c r="F1" s="353"/>
      <c r="G1" s="353"/>
      <c r="H1" s="353"/>
      <c r="I1" s="353"/>
      <c r="J1" s="353"/>
      <c r="K1" s="353"/>
      <c r="L1" s="353"/>
      <c r="M1" s="353"/>
      <c r="N1" s="353"/>
      <c r="O1" s="353"/>
      <c r="P1" s="353"/>
      <c r="Q1" s="354"/>
    </row>
    <row r="2" spans="1:33" ht="24" customHeight="1" x14ac:dyDescent="0.2">
      <c r="A2" s="295"/>
      <c r="B2" s="288"/>
      <c r="C2" s="288"/>
      <c r="D2" s="288"/>
      <c r="E2" s="288"/>
      <c r="F2" s="288"/>
      <c r="G2" s="288"/>
      <c r="H2" s="288"/>
      <c r="I2" s="288"/>
      <c r="J2" s="288"/>
      <c r="K2" s="288"/>
      <c r="L2" s="288"/>
      <c r="M2" s="288"/>
      <c r="N2" s="288"/>
      <c r="O2" s="288"/>
      <c r="P2" s="288"/>
      <c r="Q2" s="296"/>
    </row>
    <row r="4" spans="1:33" s="16" customFormat="1" ht="24" customHeight="1" x14ac:dyDescent="0.15">
      <c r="A4" s="282" t="s">
        <v>789</v>
      </c>
      <c r="B4" s="286" t="s">
        <v>775</v>
      </c>
      <c r="C4" s="280" t="s">
        <v>698</v>
      </c>
      <c r="D4" s="280" t="s">
        <v>699</v>
      </c>
      <c r="E4" s="280" t="s">
        <v>700</v>
      </c>
      <c r="F4" s="280" t="s">
        <v>701</v>
      </c>
      <c r="G4" s="280" t="s">
        <v>738</v>
      </c>
      <c r="H4" s="280" t="s">
        <v>702</v>
      </c>
      <c r="I4" s="280" t="s">
        <v>739</v>
      </c>
      <c r="J4" s="280" t="s">
        <v>740</v>
      </c>
      <c r="K4" s="280" t="s">
        <v>26</v>
      </c>
      <c r="L4" s="280" t="s">
        <v>344</v>
      </c>
      <c r="M4" s="280" t="s">
        <v>345</v>
      </c>
      <c r="N4" s="280" t="s">
        <v>706</v>
      </c>
      <c r="O4" s="280" t="s">
        <v>741</v>
      </c>
      <c r="P4" s="280" t="s">
        <v>742</v>
      </c>
      <c r="Q4" s="280" t="s">
        <v>708</v>
      </c>
      <c r="R4" s="13"/>
      <c r="S4" s="13"/>
      <c r="T4" s="13"/>
      <c r="U4" s="13"/>
      <c r="V4" s="14"/>
      <c r="W4" s="13"/>
      <c r="X4" s="13"/>
      <c r="Y4" s="13"/>
      <c r="Z4" s="13"/>
      <c r="AA4" s="13"/>
      <c r="AB4" s="13"/>
      <c r="AC4" s="13"/>
      <c r="AD4" s="13"/>
      <c r="AE4" s="14"/>
      <c r="AF4" s="14"/>
      <c r="AG4" s="15"/>
    </row>
    <row r="5" spans="1:33" s="16" customFormat="1" ht="24" customHeight="1" x14ac:dyDescent="0.15">
      <c r="A5" s="282"/>
      <c r="B5" s="286"/>
      <c r="C5" s="280"/>
      <c r="D5" s="280"/>
      <c r="E5" s="280"/>
      <c r="F5" s="280"/>
      <c r="G5" s="280"/>
      <c r="H5" s="280"/>
      <c r="I5" s="280"/>
      <c r="J5" s="280"/>
      <c r="K5" s="280"/>
      <c r="L5" s="280"/>
      <c r="M5" s="280"/>
      <c r="N5" s="280"/>
      <c r="O5" s="280"/>
      <c r="P5" s="280"/>
      <c r="Q5" s="280"/>
      <c r="R5" s="13"/>
      <c r="S5" s="13"/>
      <c r="T5" s="13"/>
      <c r="U5" s="13"/>
      <c r="V5" s="14"/>
      <c r="W5" s="13"/>
      <c r="X5" s="13"/>
      <c r="Y5" s="13"/>
      <c r="Z5" s="13"/>
      <c r="AA5" s="13"/>
      <c r="AB5" s="13"/>
      <c r="AC5" s="13"/>
      <c r="AD5" s="13"/>
      <c r="AE5" s="14"/>
      <c r="AF5" s="14"/>
      <c r="AG5" s="15"/>
    </row>
    <row r="6" spans="1:33" s="16" customFormat="1" ht="24" customHeight="1" x14ac:dyDescent="0.15">
      <c r="A6" s="282"/>
      <c r="B6" s="17" t="s">
        <v>220</v>
      </c>
      <c r="C6" s="17">
        <v>24</v>
      </c>
      <c r="D6" s="17">
        <v>28</v>
      </c>
      <c r="E6" s="17">
        <v>7</v>
      </c>
      <c r="F6" s="17">
        <v>6</v>
      </c>
      <c r="G6" s="17">
        <v>5</v>
      </c>
      <c r="H6" s="17">
        <v>9</v>
      </c>
      <c r="I6" s="17">
        <v>5</v>
      </c>
      <c r="J6" s="17">
        <v>0</v>
      </c>
      <c r="K6" s="17">
        <v>0</v>
      </c>
      <c r="L6" s="17">
        <v>5</v>
      </c>
      <c r="M6" s="17">
        <v>7</v>
      </c>
      <c r="N6" s="17">
        <v>1</v>
      </c>
      <c r="O6" s="17">
        <v>20</v>
      </c>
      <c r="P6" s="17">
        <v>15</v>
      </c>
      <c r="Q6" s="17">
        <v>10</v>
      </c>
      <c r="R6" s="13"/>
      <c r="S6" s="13"/>
      <c r="T6" s="13"/>
      <c r="U6" s="13"/>
      <c r="V6" s="14"/>
      <c r="W6" s="13"/>
      <c r="X6" s="13"/>
      <c r="Y6" s="13"/>
      <c r="Z6" s="13"/>
      <c r="AA6" s="13"/>
      <c r="AB6" s="13"/>
      <c r="AC6" s="13"/>
      <c r="AD6" s="13"/>
      <c r="AE6" s="14"/>
      <c r="AF6" s="14"/>
      <c r="AG6" s="15"/>
    </row>
    <row r="7" spans="1:33" s="16" customFormat="1" ht="24" customHeight="1" x14ac:dyDescent="0.15">
      <c r="A7" s="282"/>
      <c r="B7" s="17" t="s">
        <v>219</v>
      </c>
      <c r="C7" s="17">
        <v>87</v>
      </c>
      <c r="D7" s="17">
        <v>76</v>
      </c>
      <c r="E7" s="17">
        <v>38</v>
      </c>
      <c r="F7" s="17">
        <v>44</v>
      </c>
      <c r="G7" s="17">
        <v>40</v>
      </c>
      <c r="H7" s="17">
        <v>21</v>
      </c>
      <c r="I7" s="17">
        <v>24</v>
      </c>
      <c r="J7" s="17">
        <v>0</v>
      </c>
      <c r="K7" s="17">
        <v>0</v>
      </c>
      <c r="L7" s="17">
        <v>0</v>
      </c>
      <c r="M7" s="17">
        <v>1</v>
      </c>
      <c r="N7" s="17">
        <v>0</v>
      </c>
      <c r="O7" s="17">
        <v>5</v>
      </c>
      <c r="P7" s="17">
        <v>25</v>
      </c>
      <c r="Q7" s="17">
        <v>10</v>
      </c>
      <c r="R7" s="13"/>
      <c r="S7" s="13"/>
      <c r="T7" s="13"/>
      <c r="U7" s="13"/>
      <c r="V7" s="14"/>
      <c r="W7" s="13"/>
      <c r="X7" s="13"/>
      <c r="Y7" s="13"/>
      <c r="Z7" s="13"/>
      <c r="AA7" s="13"/>
      <c r="AB7" s="13"/>
      <c r="AC7" s="13"/>
      <c r="AD7" s="13"/>
      <c r="AE7" s="14"/>
      <c r="AF7" s="14"/>
      <c r="AG7" s="15"/>
    </row>
    <row r="8" spans="1:33" s="16" customFormat="1" ht="24" customHeight="1" x14ac:dyDescent="0.15">
      <c r="A8" s="282"/>
      <c r="B8" s="17" t="s">
        <v>343</v>
      </c>
      <c r="C8" s="17">
        <v>79</v>
      </c>
      <c r="D8" s="17">
        <v>77</v>
      </c>
      <c r="E8" s="17">
        <v>29</v>
      </c>
      <c r="F8" s="17">
        <v>38</v>
      </c>
      <c r="G8" s="17">
        <v>34</v>
      </c>
      <c r="H8" s="17">
        <v>40</v>
      </c>
      <c r="I8" s="17">
        <v>43</v>
      </c>
      <c r="J8" s="17">
        <v>2</v>
      </c>
      <c r="K8" s="17">
        <v>3</v>
      </c>
      <c r="L8" s="17">
        <v>17</v>
      </c>
      <c r="M8" s="17">
        <v>27</v>
      </c>
      <c r="N8" s="17">
        <v>1</v>
      </c>
      <c r="O8" s="17">
        <v>59</v>
      </c>
      <c r="P8" s="17">
        <v>49</v>
      </c>
      <c r="Q8" s="17">
        <v>27</v>
      </c>
      <c r="R8" s="13"/>
      <c r="S8" s="13"/>
      <c r="T8" s="13"/>
      <c r="U8" s="13"/>
      <c r="V8" s="14"/>
      <c r="W8" s="13"/>
      <c r="X8" s="13"/>
      <c r="Y8" s="13"/>
      <c r="Z8" s="13"/>
      <c r="AA8" s="13"/>
      <c r="AB8" s="13"/>
      <c r="AC8" s="13"/>
      <c r="AD8" s="13"/>
      <c r="AE8" s="14"/>
      <c r="AF8" s="14"/>
      <c r="AG8" s="15"/>
    </row>
    <row r="9" spans="1:33" s="16" customFormat="1" ht="24" customHeight="1" x14ac:dyDescent="0.15">
      <c r="A9" s="283"/>
      <c r="B9" s="17" t="s">
        <v>221</v>
      </c>
      <c r="C9" s="17">
        <v>191</v>
      </c>
      <c r="D9" s="17">
        <v>182</v>
      </c>
      <c r="E9" s="17">
        <v>74</v>
      </c>
      <c r="F9" s="17">
        <v>9</v>
      </c>
      <c r="G9" s="17">
        <v>79</v>
      </c>
      <c r="H9" s="17">
        <v>71</v>
      </c>
      <c r="I9" s="17">
        <v>73</v>
      </c>
      <c r="J9" s="17">
        <v>2</v>
      </c>
      <c r="K9" s="17">
        <v>3</v>
      </c>
      <c r="L9" s="17">
        <v>22</v>
      </c>
      <c r="M9" s="17">
        <v>35</v>
      </c>
      <c r="N9" s="17">
        <v>2</v>
      </c>
      <c r="O9" s="17">
        <v>85</v>
      </c>
      <c r="P9" s="17">
        <v>89</v>
      </c>
      <c r="Q9" s="17">
        <v>47</v>
      </c>
      <c r="R9" s="13"/>
      <c r="S9" s="13"/>
      <c r="T9" s="13"/>
      <c r="U9" s="13"/>
      <c r="V9" s="14"/>
      <c r="W9" s="13"/>
      <c r="X9" s="13"/>
      <c r="Y9" s="13"/>
      <c r="Z9" s="13"/>
      <c r="AA9" s="13"/>
      <c r="AB9" s="13"/>
      <c r="AC9" s="13"/>
      <c r="AD9" s="13"/>
      <c r="AE9" s="14"/>
      <c r="AF9" s="14"/>
      <c r="AG9" s="15"/>
    </row>
    <row r="10" spans="1:33" s="16" customFormat="1" ht="24" customHeight="1" x14ac:dyDescent="0.15">
      <c r="A10" s="18"/>
      <c r="B10" s="18"/>
      <c r="C10" s="18"/>
      <c r="D10" s="18"/>
      <c r="E10" s="18"/>
      <c r="F10" s="18"/>
      <c r="G10" s="18"/>
      <c r="H10" s="18"/>
      <c r="I10" s="18"/>
      <c r="J10" s="18"/>
      <c r="K10" s="18"/>
      <c r="L10" s="18"/>
      <c r="M10" s="18"/>
      <c r="N10" s="18"/>
      <c r="O10" s="18"/>
      <c r="P10" s="18"/>
      <c r="Q10" s="18"/>
      <c r="R10" s="13"/>
      <c r="S10" s="13"/>
      <c r="T10" s="13"/>
      <c r="U10" s="13"/>
      <c r="V10" s="14"/>
      <c r="W10" s="13"/>
      <c r="X10" s="13"/>
      <c r="Y10" s="13"/>
      <c r="Z10" s="13"/>
      <c r="AA10" s="13"/>
      <c r="AB10" s="13"/>
      <c r="AC10" s="13"/>
      <c r="AD10" s="13"/>
      <c r="AE10" s="14"/>
      <c r="AF10" s="14"/>
      <c r="AG10" s="15"/>
    </row>
    <row r="11" spans="1:33" s="24" customFormat="1" ht="24" customHeight="1" x14ac:dyDescent="0.15">
      <c r="A11" s="281" t="s">
        <v>790</v>
      </c>
      <c r="B11" s="284" t="s">
        <v>787</v>
      </c>
      <c r="C11" s="284"/>
      <c r="D11" s="284"/>
      <c r="E11" s="284"/>
      <c r="F11" s="284"/>
      <c r="G11" s="284"/>
      <c r="H11" s="19"/>
      <c r="I11" s="284" t="s">
        <v>788</v>
      </c>
      <c r="J11" s="284"/>
      <c r="K11" s="284"/>
      <c r="L11" s="284"/>
      <c r="M11" s="284"/>
      <c r="N11" s="284"/>
      <c r="O11" s="19"/>
      <c r="P11" s="19"/>
      <c r="Q11" s="20"/>
      <c r="R11" s="21"/>
      <c r="S11" s="21"/>
      <c r="T11" s="21"/>
      <c r="U11" s="21"/>
      <c r="V11" s="22"/>
      <c r="W11" s="21"/>
      <c r="X11" s="21"/>
      <c r="Y11" s="21"/>
      <c r="Z11" s="21"/>
      <c r="AA11" s="21"/>
      <c r="AB11" s="21"/>
      <c r="AC11" s="21"/>
      <c r="AD11" s="21"/>
      <c r="AE11" s="22"/>
      <c r="AF11" s="22"/>
      <c r="AG11" s="23"/>
    </row>
    <row r="12" spans="1:33" s="24" customFormat="1" ht="24" customHeight="1" x14ac:dyDescent="0.15">
      <c r="A12" s="282"/>
      <c r="B12" s="285" t="s">
        <v>775</v>
      </c>
      <c r="C12" s="280" t="s">
        <v>698</v>
      </c>
      <c r="D12" s="280" t="s">
        <v>717</v>
      </c>
      <c r="E12" s="280" t="s">
        <v>12</v>
      </c>
      <c r="F12" s="280" t="s">
        <v>769</v>
      </c>
      <c r="G12" s="280" t="s">
        <v>743</v>
      </c>
      <c r="H12" s="25"/>
      <c r="I12" s="280" t="s">
        <v>775</v>
      </c>
      <c r="J12" s="280" t="s">
        <v>698</v>
      </c>
      <c r="K12" s="280" t="s">
        <v>717</v>
      </c>
      <c r="L12" s="280" t="s">
        <v>12</v>
      </c>
      <c r="M12" s="280" t="s">
        <v>769</v>
      </c>
      <c r="N12" s="280" t="s">
        <v>743</v>
      </c>
      <c r="O12" s="21"/>
      <c r="P12" s="21"/>
      <c r="Q12" s="21"/>
      <c r="R12" s="21"/>
      <c r="S12" s="21"/>
      <c r="T12" s="21"/>
      <c r="U12" s="21"/>
      <c r="V12" s="22"/>
      <c r="W12" s="21"/>
      <c r="X12" s="21"/>
      <c r="Y12" s="21"/>
      <c r="Z12" s="21"/>
      <c r="AA12" s="21"/>
      <c r="AB12" s="21"/>
      <c r="AC12" s="21"/>
      <c r="AD12" s="21"/>
      <c r="AE12" s="22"/>
      <c r="AF12" s="22"/>
      <c r="AG12" s="23"/>
    </row>
    <row r="13" spans="1:33" s="24" customFormat="1" ht="24" customHeight="1" x14ac:dyDescent="0.15">
      <c r="A13" s="282"/>
      <c r="B13" s="285"/>
      <c r="C13" s="280"/>
      <c r="D13" s="280"/>
      <c r="E13" s="280"/>
      <c r="F13" s="280"/>
      <c r="G13" s="280"/>
      <c r="H13" s="25"/>
      <c r="I13" s="280"/>
      <c r="J13" s="280"/>
      <c r="K13" s="280"/>
      <c r="L13" s="280"/>
      <c r="M13" s="280"/>
      <c r="N13" s="280"/>
      <c r="O13" s="21"/>
      <c r="P13" s="21"/>
      <c r="Q13" s="21"/>
      <c r="R13" s="21"/>
      <c r="S13" s="21"/>
      <c r="T13" s="21"/>
      <c r="U13" s="21"/>
      <c r="V13" s="22"/>
      <c r="W13" s="21"/>
      <c r="X13" s="21"/>
      <c r="Y13" s="21"/>
      <c r="Z13" s="21"/>
      <c r="AA13" s="21"/>
      <c r="AB13" s="21"/>
      <c r="AC13" s="21"/>
      <c r="AD13" s="21"/>
      <c r="AE13" s="22"/>
      <c r="AF13" s="22"/>
      <c r="AG13" s="23"/>
    </row>
    <row r="14" spans="1:33" s="24" customFormat="1" ht="24" customHeight="1" x14ac:dyDescent="0.15">
      <c r="A14" s="282"/>
      <c r="B14" s="26" t="s">
        <v>220</v>
      </c>
      <c r="C14" s="17">
        <v>24</v>
      </c>
      <c r="D14" s="17">
        <f>D6+E6+F6</f>
        <v>41</v>
      </c>
      <c r="E14" s="17">
        <f>N6+O6+P6+Q6</f>
        <v>46</v>
      </c>
      <c r="F14" s="17">
        <f>G6+H6</f>
        <v>14</v>
      </c>
      <c r="G14" s="17">
        <f>L6+M6</f>
        <v>12</v>
      </c>
      <c r="H14" s="25"/>
      <c r="I14" s="17" t="s">
        <v>220</v>
      </c>
      <c r="J14" s="27">
        <f>24*100/142</f>
        <v>16.901408450704224</v>
      </c>
      <c r="K14" s="27">
        <f>12*100/142</f>
        <v>8.4507042253521121</v>
      </c>
      <c r="L14" s="27">
        <f>46*100/142</f>
        <v>32.394366197183096</v>
      </c>
      <c r="M14" s="27">
        <f>21*100/142</f>
        <v>14.788732394366198</v>
      </c>
      <c r="N14" s="27">
        <f>12*100/142</f>
        <v>8.4507042253521121</v>
      </c>
      <c r="O14" s="21"/>
      <c r="P14" s="21"/>
      <c r="Q14" s="21"/>
      <c r="R14" s="21"/>
      <c r="S14" s="21"/>
      <c r="T14" s="21"/>
      <c r="U14" s="21"/>
      <c r="V14" s="22"/>
      <c r="W14" s="21"/>
      <c r="X14" s="21"/>
      <c r="Y14" s="21"/>
      <c r="Z14" s="21"/>
      <c r="AA14" s="21"/>
      <c r="AB14" s="21"/>
      <c r="AC14" s="21"/>
      <c r="AD14" s="21"/>
      <c r="AE14" s="22"/>
      <c r="AF14" s="22"/>
      <c r="AG14" s="23"/>
    </row>
    <row r="15" spans="1:33" s="24" customFormat="1" ht="24" customHeight="1" x14ac:dyDescent="0.15">
      <c r="A15" s="282"/>
      <c r="B15" s="26" t="s">
        <v>219</v>
      </c>
      <c r="C15" s="17">
        <v>87</v>
      </c>
      <c r="D15" s="17">
        <f>D7+E7+F7</f>
        <v>158</v>
      </c>
      <c r="E15" s="17">
        <f>N7+O7+P7+Q7</f>
        <v>40</v>
      </c>
      <c r="F15" s="17">
        <f>G7+H7</f>
        <v>61</v>
      </c>
      <c r="G15" s="17">
        <f>L7+M7</f>
        <v>1</v>
      </c>
      <c r="H15" s="25"/>
      <c r="I15" s="17" t="s">
        <v>219</v>
      </c>
      <c r="J15" s="27">
        <f>87*100/371</f>
        <v>23.450134770889488</v>
      </c>
      <c r="K15" s="27">
        <f>158*100/371</f>
        <v>42.587601078167118</v>
      </c>
      <c r="L15" s="27">
        <f>40*100/371</f>
        <v>10.781671159029649</v>
      </c>
      <c r="M15" s="27">
        <f>61*100/371</f>
        <v>16.442048517520217</v>
      </c>
      <c r="N15" s="27">
        <f>1*100/371</f>
        <v>0.26954177897574122</v>
      </c>
      <c r="O15" s="21"/>
      <c r="P15" s="21"/>
      <c r="Q15" s="21"/>
      <c r="R15" s="21"/>
      <c r="S15" s="21"/>
      <c r="T15" s="21"/>
      <c r="U15" s="21"/>
      <c r="V15" s="22"/>
      <c r="W15" s="21"/>
      <c r="X15" s="21"/>
      <c r="Y15" s="21"/>
      <c r="Z15" s="21"/>
      <c r="AA15" s="21"/>
      <c r="AB15" s="21"/>
      <c r="AC15" s="21"/>
      <c r="AD15" s="21"/>
      <c r="AE15" s="22"/>
      <c r="AF15" s="22"/>
      <c r="AG15" s="23"/>
    </row>
    <row r="16" spans="1:33" s="24" customFormat="1" ht="24" customHeight="1" x14ac:dyDescent="0.15">
      <c r="A16" s="282"/>
      <c r="B16" s="26" t="s">
        <v>343</v>
      </c>
      <c r="C16" s="17">
        <v>79</v>
      </c>
      <c r="D16" s="17">
        <f>D8+E8+F8</f>
        <v>144</v>
      </c>
      <c r="E16" s="17">
        <f>N8+O8+P8+Q8</f>
        <v>136</v>
      </c>
      <c r="F16" s="17">
        <f>G8+H8</f>
        <v>74</v>
      </c>
      <c r="G16" s="17">
        <f>L8+M8</f>
        <v>44</v>
      </c>
      <c r="H16" s="25"/>
      <c r="I16" s="17" t="s">
        <v>343</v>
      </c>
      <c r="J16" s="27">
        <f>79*100/525</f>
        <v>15.047619047619047</v>
      </c>
      <c r="K16" s="27">
        <f>144*100/525</f>
        <v>27.428571428571427</v>
      </c>
      <c r="L16" s="27">
        <f>136*100/525</f>
        <v>25.904761904761905</v>
      </c>
      <c r="M16" s="27">
        <f>74*100/525</f>
        <v>14.095238095238095</v>
      </c>
      <c r="N16" s="27">
        <f>44*100/525</f>
        <v>8.3809523809523814</v>
      </c>
      <c r="O16" s="21"/>
      <c r="P16" s="21"/>
      <c r="Q16" s="21"/>
      <c r="R16" s="21"/>
      <c r="S16" s="21"/>
      <c r="T16" s="21"/>
      <c r="U16" s="21"/>
      <c r="V16" s="22"/>
      <c r="W16" s="21"/>
      <c r="X16" s="21"/>
      <c r="Y16" s="21"/>
      <c r="Z16" s="21"/>
      <c r="AA16" s="21"/>
      <c r="AB16" s="21"/>
      <c r="AC16" s="21"/>
      <c r="AD16" s="21"/>
      <c r="AE16" s="22"/>
      <c r="AF16" s="22"/>
      <c r="AG16" s="23"/>
    </row>
    <row r="17" spans="1:33" s="24" customFormat="1" ht="24" customHeight="1" x14ac:dyDescent="0.15">
      <c r="A17" s="283"/>
      <c r="B17" s="21" t="s">
        <v>221</v>
      </c>
      <c r="C17" s="21">
        <v>191</v>
      </c>
      <c r="D17" s="21">
        <f>SUM(D14:D16)</f>
        <v>343</v>
      </c>
      <c r="E17" s="21">
        <f>SUM(E14:E16)</f>
        <v>222</v>
      </c>
      <c r="F17" s="21">
        <f>SUM(F14:F16)</f>
        <v>149</v>
      </c>
      <c r="G17" s="17">
        <f>SUM(G14:G16)</f>
        <v>57</v>
      </c>
      <c r="I17" s="28"/>
      <c r="J17" s="29"/>
      <c r="K17" s="29"/>
      <c r="L17" s="29"/>
      <c r="M17" s="29"/>
      <c r="N17" s="29"/>
      <c r="O17" s="21"/>
      <c r="P17" s="21"/>
      <c r="Q17" s="21"/>
      <c r="R17" s="21"/>
      <c r="S17" s="21"/>
      <c r="T17" s="21"/>
      <c r="U17" s="21"/>
      <c r="V17" s="22"/>
      <c r="W17" s="21"/>
      <c r="X17" s="21"/>
      <c r="Y17" s="21"/>
      <c r="Z17" s="21"/>
      <c r="AA17" s="21"/>
      <c r="AB17" s="21"/>
      <c r="AC17" s="21"/>
      <c r="AD17" s="21"/>
      <c r="AE17" s="22"/>
      <c r="AF17" s="22"/>
      <c r="AG17" s="23"/>
    </row>
    <row r="18" spans="1:33" s="16" customFormat="1" ht="24" customHeight="1" x14ac:dyDescent="0.15">
      <c r="C18" s="30"/>
      <c r="D18" s="13"/>
      <c r="E18" s="13"/>
      <c r="F18" s="13"/>
      <c r="G18" s="13"/>
      <c r="H18" s="13"/>
      <c r="I18" s="13"/>
      <c r="J18" s="13"/>
      <c r="K18" s="13"/>
      <c r="L18" s="13"/>
      <c r="M18" s="13"/>
      <c r="N18" s="13"/>
      <c r="O18" s="13"/>
      <c r="P18" s="13"/>
      <c r="Q18" s="13"/>
      <c r="R18" s="13"/>
      <c r="S18" s="13"/>
      <c r="T18" s="13"/>
      <c r="U18" s="13"/>
      <c r="V18" s="14"/>
      <c r="W18" s="13"/>
      <c r="X18" s="13"/>
      <c r="Y18" s="13"/>
      <c r="Z18" s="13"/>
      <c r="AA18" s="13"/>
      <c r="AB18" s="13"/>
      <c r="AC18" s="13"/>
      <c r="AD18" s="13"/>
      <c r="AE18" s="14"/>
      <c r="AF18" s="14"/>
      <c r="AG18" s="15"/>
    </row>
    <row r="19" spans="1:33" s="16" customFormat="1" ht="24" customHeight="1" x14ac:dyDescent="0.15">
      <c r="A19" s="281" t="s">
        <v>797</v>
      </c>
      <c r="B19" s="286" t="s">
        <v>792</v>
      </c>
      <c r="C19" s="286"/>
      <c r="D19" s="286"/>
      <c r="E19" s="286"/>
      <c r="F19" s="286"/>
      <c r="G19" s="286"/>
      <c r="H19" s="13"/>
      <c r="I19" s="286" t="s">
        <v>791</v>
      </c>
      <c r="J19" s="286"/>
      <c r="K19" s="286"/>
      <c r="L19" s="286"/>
      <c r="M19" s="286"/>
      <c r="N19" s="286"/>
      <c r="O19" s="13"/>
      <c r="P19" s="13"/>
      <c r="Q19" s="13"/>
      <c r="R19" s="13"/>
      <c r="S19" s="13"/>
      <c r="T19" s="13"/>
      <c r="U19" s="13"/>
      <c r="V19" s="14"/>
      <c r="W19" s="13"/>
      <c r="X19" s="13"/>
      <c r="Y19" s="13"/>
      <c r="Z19" s="13"/>
      <c r="AA19" s="13"/>
      <c r="AB19" s="13"/>
      <c r="AC19" s="13"/>
      <c r="AD19" s="13"/>
      <c r="AE19" s="14"/>
      <c r="AF19" s="14"/>
      <c r="AG19" s="15"/>
    </row>
    <row r="20" spans="1:33" s="16" customFormat="1" ht="24" customHeight="1" x14ac:dyDescent="0.15">
      <c r="A20" s="282"/>
      <c r="B20" s="31"/>
      <c r="C20" s="32" t="s">
        <v>713</v>
      </c>
      <c r="D20" s="32" t="s">
        <v>21</v>
      </c>
      <c r="E20" s="32" t="s">
        <v>714</v>
      </c>
      <c r="F20" s="32" t="s">
        <v>715</v>
      </c>
      <c r="G20" s="31" t="s">
        <v>221</v>
      </c>
      <c r="H20" s="13"/>
      <c r="I20" s="33"/>
      <c r="J20" s="32" t="s">
        <v>713</v>
      </c>
      <c r="K20" s="32" t="s">
        <v>21</v>
      </c>
      <c r="L20" s="32" t="s">
        <v>714</v>
      </c>
      <c r="M20" s="32" t="s">
        <v>715</v>
      </c>
      <c r="N20" s="31" t="s">
        <v>221</v>
      </c>
      <c r="O20" s="13"/>
      <c r="P20" s="13"/>
      <c r="Q20" s="13"/>
      <c r="R20" s="13"/>
      <c r="S20" s="13"/>
      <c r="T20" s="13"/>
      <c r="U20" s="13"/>
      <c r="V20" s="14"/>
      <c r="W20" s="13"/>
      <c r="X20" s="13"/>
      <c r="Y20" s="13"/>
      <c r="Z20" s="13"/>
      <c r="AA20" s="13"/>
      <c r="AB20" s="13"/>
      <c r="AC20" s="13"/>
      <c r="AD20" s="13"/>
      <c r="AE20" s="14"/>
      <c r="AF20" s="14"/>
      <c r="AG20" s="15"/>
    </row>
    <row r="21" spans="1:33" s="16" customFormat="1" ht="24" customHeight="1" x14ac:dyDescent="0.15">
      <c r="A21" s="282"/>
      <c r="B21" s="17" t="s">
        <v>220</v>
      </c>
      <c r="C21" s="17">
        <v>1</v>
      </c>
      <c r="D21" s="17">
        <v>20</v>
      </c>
      <c r="E21" s="17">
        <v>15</v>
      </c>
      <c r="F21" s="17">
        <v>10</v>
      </c>
      <c r="G21" s="17">
        <f>SUM(C21:F21)</f>
        <v>46</v>
      </c>
      <c r="H21" s="13"/>
      <c r="I21" s="17" t="s">
        <v>220</v>
      </c>
      <c r="J21" s="27">
        <f>1*100/46</f>
        <v>2.1739130434782608</v>
      </c>
      <c r="K21" s="27">
        <f>20*100/46</f>
        <v>43.478260869565219</v>
      </c>
      <c r="L21" s="27">
        <f>15*100/46</f>
        <v>32.608695652173914</v>
      </c>
      <c r="M21" s="27">
        <f>10*100/46</f>
        <v>21.739130434782609</v>
      </c>
      <c r="N21" s="17">
        <v>46</v>
      </c>
      <c r="O21" s="13"/>
      <c r="P21" s="13"/>
      <c r="Q21" s="13"/>
      <c r="R21" s="13"/>
      <c r="S21" s="13"/>
      <c r="T21" s="13"/>
      <c r="U21" s="13"/>
      <c r="V21" s="14"/>
      <c r="W21" s="13"/>
      <c r="X21" s="13"/>
      <c r="Y21" s="13"/>
      <c r="Z21" s="13"/>
      <c r="AA21" s="13"/>
      <c r="AB21" s="13"/>
      <c r="AC21" s="13"/>
      <c r="AD21" s="13"/>
      <c r="AE21" s="14"/>
      <c r="AF21" s="14"/>
      <c r="AG21" s="15"/>
    </row>
    <row r="22" spans="1:33" s="16" customFormat="1" ht="24" customHeight="1" x14ac:dyDescent="0.15">
      <c r="A22" s="282"/>
      <c r="B22" s="17" t="s">
        <v>219</v>
      </c>
      <c r="C22" s="17">
        <v>0</v>
      </c>
      <c r="D22" s="17">
        <v>5</v>
      </c>
      <c r="E22" s="17">
        <v>25</v>
      </c>
      <c r="F22" s="17">
        <v>10</v>
      </c>
      <c r="G22" s="17">
        <f>SUM(C22:F22)</f>
        <v>40</v>
      </c>
      <c r="H22" s="13"/>
      <c r="I22" s="17" t="s">
        <v>219</v>
      </c>
      <c r="J22" s="17">
        <v>0</v>
      </c>
      <c r="K22" s="17">
        <f>5*100/40</f>
        <v>12.5</v>
      </c>
      <c r="L22" s="17">
        <f>25*100/40</f>
        <v>62.5</v>
      </c>
      <c r="M22" s="17">
        <f>10*100/40</f>
        <v>25</v>
      </c>
      <c r="N22" s="17">
        <v>40</v>
      </c>
      <c r="O22" s="13"/>
      <c r="P22" s="13"/>
      <c r="Q22" s="13"/>
      <c r="R22" s="13"/>
      <c r="S22" s="13"/>
      <c r="T22" s="13"/>
      <c r="U22" s="13"/>
      <c r="V22" s="14"/>
      <c r="W22" s="13"/>
      <c r="X22" s="13"/>
      <c r="Y22" s="13"/>
      <c r="Z22" s="13"/>
      <c r="AA22" s="13"/>
      <c r="AB22" s="13"/>
      <c r="AC22" s="13"/>
      <c r="AD22" s="13"/>
      <c r="AE22" s="14"/>
      <c r="AF22" s="14"/>
      <c r="AG22" s="15"/>
    </row>
    <row r="23" spans="1:33" s="16" customFormat="1" ht="24" customHeight="1" x14ac:dyDescent="0.15">
      <c r="A23" s="282"/>
      <c r="B23" s="17" t="s">
        <v>343</v>
      </c>
      <c r="C23" s="17">
        <v>1</v>
      </c>
      <c r="D23" s="17">
        <v>59</v>
      </c>
      <c r="E23" s="17">
        <v>49</v>
      </c>
      <c r="F23" s="17">
        <v>27</v>
      </c>
      <c r="G23" s="17">
        <f>SUM(C23:F23)</f>
        <v>136</v>
      </c>
      <c r="H23" s="13"/>
      <c r="I23" s="17" t="s">
        <v>343</v>
      </c>
      <c r="J23" s="27">
        <f>1*100/136</f>
        <v>0.73529411764705888</v>
      </c>
      <c r="K23" s="27">
        <f>59*100/136</f>
        <v>43.382352941176471</v>
      </c>
      <c r="L23" s="27">
        <f>49*100/136</f>
        <v>36.029411764705884</v>
      </c>
      <c r="M23" s="27">
        <f>27*100/136</f>
        <v>19.852941176470587</v>
      </c>
      <c r="N23" s="17">
        <v>136</v>
      </c>
      <c r="O23" s="13"/>
      <c r="P23" s="13"/>
      <c r="Q23" s="13"/>
      <c r="R23" s="13"/>
      <c r="S23" s="13"/>
      <c r="T23" s="13"/>
      <c r="U23" s="13"/>
      <c r="V23" s="14"/>
      <c r="W23" s="13"/>
      <c r="X23" s="13"/>
      <c r="Y23" s="13"/>
      <c r="Z23" s="13"/>
      <c r="AA23" s="13"/>
      <c r="AB23" s="13"/>
      <c r="AC23" s="13"/>
      <c r="AD23" s="13"/>
      <c r="AE23" s="14"/>
      <c r="AF23" s="14"/>
      <c r="AG23" s="15"/>
    </row>
    <row r="24" spans="1:33" s="16" customFormat="1" ht="24" customHeight="1" x14ac:dyDescent="0.15">
      <c r="A24" s="283"/>
      <c r="B24" s="17" t="s">
        <v>221</v>
      </c>
      <c r="C24" s="17">
        <v>2</v>
      </c>
      <c r="D24" s="17">
        <v>85</v>
      </c>
      <c r="E24" s="17">
        <v>89</v>
      </c>
      <c r="F24" s="17">
        <v>47</v>
      </c>
      <c r="G24" s="17">
        <f>SUM(C24:F24)</f>
        <v>223</v>
      </c>
      <c r="H24" s="13"/>
      <c r="I24" s="17" t="s">
        <v>221</v>
      </c>
      <c r="J24" s="17">
        <v>2</v>
      </c>
      <c r="K24" s="17">
        <v>85</v>
      </c>
      <c r="L24" s="17">
        <v>89</v>
      </c>
      <c r="M24" s="17">
        <v>47</v>
      </c>
      <c r="N24" s="17">
        <v>223</v>
      </c>
      <c r="O24" s="13"/>
      <c r="P24" s="13"/>
      <c r="Q24" s="13"/>
      <c r="R24" s="13"/>
      <c r="S24" s="13"/>
      <c r="T24" s="13"/>
      <c r="U24" s="13"/>
      <c r="V24" s="14"/>
      <c r="W24" s="13"/>
      <c r="X24" s="13"/>
      <c r="Y24" s="13"/>
      <c r="Z24" s="13"/>
      <c r="AA24" s="13"/>
      <c r="AB24" s="13"/>
      <c r="AC24" s="13"/>
      <c r="AD24" s="13"/>
      <c r="AE24" s="14"/>
      <c r="AF24" s="14"/>
      <c r="AG24" s="15"/>
    </row>
    <row r="25" spans="1:33" s="16" customFormat="1" ht="24" customHeight="1" x14ac:dyDescent="0.15">
      <c r="A25" s="34"/>
      <c r="B25" s="18"/>
      <c r="C25" s="18"/>
      <c r="D25" s="18"/>
      <c r="E25" s="18"/>
      <c r="F25" s="18"/>
      <c r="G25" s="18"/>
      <c r="H25" s="13"/>
      <c r="I25" s="18"/>
      <c r="J25" s="18"/>
      <c r="K25" s="18"/>
      <c r="L25" s="18"/>
      <c r="M25" s="18"/>
      <c r="N25" s="18"/>
      <c r="O25" s="13"/>
      <c r="P25" s="13"/>
      <c r="Q25" s="13"/>
      <c r="R25" s="13"/>
      <c r="S25" s="13"/>
      <c r="T25" s="13"/>
      <c r="U25" s="13"/>
      <c r="V25" s="14"/>
      <c r="W25" s="13"/>
      <c r="X25" s="13"/>
      <c r="Y25" s="13"/>
      <c r="Z25" s="13"/>
      <c r="AA25" s="13"/>
      <c r="AB25" s="13"/>
      <c r="AC25" s="13"/>
      <c r="AD25" s="13"/>
      <c r="AE25" s="14"/>
      <c r="AF25" s="14"/>
      <c r="AG25" s="15"/>
    </row>
    <row r="26" spans="1:33" s="16" customFormat="1" ht="24" customHeight="1" x14ac:dyDescent="0.15">
      <c r="A26" s="281" t="s">
        <v>798</v>
      </c>
      <c r="B26" s="287" t="s">
        <v>792</v>
      </c>
      <c r="C26" s="284"/>
      <c r="D26" s="284"/>
      <c r="E26" s="285"/>
      <c r="I26" s="287" t="s">
        <v>791</v>
      </c>
      <c r="J26" s="284"/>
      <c r="K26" s="284"/>
      <c r="L26" s="285"/>
      <c r="O26" s="13"/>
      <c r="P26" s="13"/>
      <c r="Q26" s="13"/>
      <c r="R26" s="13"/>
      <c r="S26" s="13"/>
      <c r="T26" s="13"/>
      <c r="U26" s="13"/>
      <c r="V26" s="14"/>
      <c r="W26" s="13"/>
      <c r="X26" s="13"/>
      <c r="Y26" s="13"/>
      <c r="Z26" s="13"/>
      <c r="AA26" s="13"/>
      <c r="AB26" s="13"/>
      <c r="AC26" s="13"/>
      <c r="AD26" s="13"/>
      <c r="AE26" s="14"/>
      <c r="AF26" s="14"/>
      <c r="AG26" s="15"/>
    </row>
    <row r="27" spans="1:33" s="16" customFormat="1" ht="24" customHeight="1" x14ac:dyDescent="0.15">
      <c r="A27" s="282"/>
      <c r="B27" s="280" t="s">
        <v>717</v>
      </c>
      <c r="C27" s="280" t="s">
        <v>711</v>
      </c>
      <c r="D27" s="280" t="s">
        <v>13</v>
      </c>
      <c r="E27" s="280" t="s">
        <v>712</v>
      </c>
      <c r="I27" s="280" t="s">
        <v>717</v>
      </c>
      <c r="J27" s="280" t="s">
        <v>711</v>
      </c>
      <c r="K27" s="280" t="s">
        <v>13</v>
      </c>
      <c r="L27" s="280" t="s">
        <v>712</v>
      </c>
      <c r="O27" s="13"/>
      <c r="P27" s="13"/>
      <c r="Q27" s="13"/>
      <c r="R27" s="13"/>
      <c r="S27" s="13"/>
      <c r="T27" s="13"/>
      <c r="U27" s="13"/>
      <c r="V27" s="14"/>
      <c r="W27" s="13"/>
      <c r="X27" s="13"/>
      <c r="Y27" s="13"/>
      <c r="Z27" s="13"/>
      <c r="AA27" s="13"/>
      <c r="AB27" s="13"/>
      <c r="AC27" s="13"/>
      <c r="AD27" s="13"/>
      <c r="AE27" s="14"/>
      <c r="AF27" s="14"/>
      <c r="AG27" s="15"/>
    </row>
    <row r="28" spans="1:33" s="16" customFormat="1" ht="24" customHeight="1" x14ac:dyDescent="0.15">
      <c r="A28" s="282"/>
      <c r="B28" s="280"/>
      <c r="C28" s="280"/>
      <c r="D28" s="280"/>
      <c r="E28" s="280"/>
      <c r="I28" s="280"/>
      <c r="J28" s="280"/>
      <c r="K28" s="280"/>
      <c r="L28" s="280"/>
      <c r="O28" s="13"/>
      <c r="P28" s="13"/>
      <c r="Q28" s="13"/>
      <c r="R28" s="13"/>
      <c r="S28" s="13"/>
      <c r="T28" s="13"/>
      <c r="U28" s="13"/>
      <c r="V28" s="14"/>
      <c r="W28" s="13"/>
      <c r="X28" s="13"/>
      <c r="Y28" s="13"/>
      <c r="Z28" s="13"/>
      <c r="AA28" s="13"/>
      <c r="AB28" s="13"/>
      <c r="AC28" s="13"/>
      <c r="AD28" s="13"/>
      <c r="AE28" s="14"/>
      <c r="AF28" s="14"/>
      <c r="AG28" s="15"/>
    </row>
    <row r="29" spans="1:33" s="16" customFormat="1" ht="24" customHeight="1" x14ac:dyDescent="0.15">
      <c r="A29" s="282"/>
      <c r="B29" s="17" t="s">
        <v>220</v>
      </c>
      <c r="C29" s="17">
        <v>28</v>
      </c>
      <c r="D29" s="17">
        <v>7</v>
      </c>
      <c r="E29" s="17">
        <v>6</v>
      </c>
      <c r="I29" s="17" t="s">
        <v>220</v>
      </c>
      <c r="J29" s="17"/>
      <c r="K29" s="17"/>
      <c r="L29" s="17"/>
      <c r="O29" s="13"/>
      <c r="P29" s="13"/>
      <c r="Q29" s="13"/>
      <c r="R29" s="13"/>
      <c r="S29" s="13"/>
      <c r="T29" s="13"/>
      <c r="U29" s="13"/>
      <c r="V29" s="14"/>
      <c r="W29" s="13"/>
      <c r="X29" s="13"/>
      <c r="Y29" s="13"/>
      <c r="Z29" s="13"/>
      <c r="AA29" s="13"/>
      <c r="AB29" s="13"/>
      <c r="AC29" s="13"/>
      <c r="AD29" s="13"/>
      <c r="AE29" s="14"/>
      <c r="AF29" s="14"/>
      <c r="AG29" s="15"/>
    </row>
    <row r="30" spans="1:33" s="16" customFormat="1" ht="24" customHeight="1" x14ac:dyDescent="0.15">
      <c r="A30" s="282"/>
      <c r="B30" s="17" t="s">
        <v>219</v>
      </c>
      <c r="C30" s="17">
        <v>76</v>
      </c>
      <c r="D30" s="17">
        <v>38</v>
      </c>
      <c r="E30" s="17">
        <v>44</v>
      </c>
      <c r="F30" s="13"/>
      <c r="G30" s="13"/>
      <c r="H30" s="13"/>
      <c r="I30" s="17" t="s">
        <v>219</v>
      </c>
      <c r="J30" s="17"/>
      <c r="K30" s="17"/>
      <c r="L30" s="17"/>
      <c r="M30" s="13"/>
      <c r="N30" s="13"/>
      <c r="O30" s="13"/>
      <c r="P30" s="13"/>
      <c r="Q30" s="13"/>
      <c r="R30" s="13"/>
      <c r="S30" s="13"/>
      <c r="T30" s="13"/>
      <c r="U30" s="13"/>
      <c r="V30" s="14"/>
      <c r="W30" s="13"/>
      <c r="X30" s="13"/>
      <c r="Y30" s="13"/>
      <c r="Z30" s="13"/>
      <c r="AA30" s="13"/>
      <c r="AB30" s="13"/>
      <c r="AC30" s="13"/>
      <c r="AD30" s="13"/>
      <c r="AE30" s="14"/>
      <c r="AF30" s="14"/>
      <c r="AG30" s="15"/>
    </row>
    <row r="31" spans="1:33" s="16" customFormat="1" ht="24" customHeight="1" x14ac:dyDescent="0.15">
      <c r="A31" s="283"/>
      <c r="B31" s="35" t="s">
        <v>343</v>
      </c>
      <c r="C31" s="35">
        <v>77</v>
      </c>
      <c r="D31" s="35">
        <v>29</v>
      </c>
      <c r="E31" s="35">
        <v>38</v>
      </c>
      <c r="F31" s="13"/>
      <c r="G31" s="13"/>
      <c r="H31" s="13"/>
      <c r="I31" s="35" t="s">
        <v>343</v>
      </c>
      <c r="J31" s="35"/>
      <c r="K31" s="35"/>
      <c r="L31" s="35"/>
      <c r="M31" s="13"/>
      <c r="N31" s="13"/>
      <c r="O31" s="13"/>
      <c r="P31" s="13"/>
      <c r="Q31" s="13"/>
      <c r="R31" s="13"/>
      <c r="S31" s="13"/>
      <c r="T31" s="13"/>
      <c r="U31" s="13"/>
      <c r="V31" s="14"/>
      <c r="W31" s="13"/>
      <c r="X31" s="13"/>
      <c r="Y31" s="13"/>
      <c r="Z31" s="13"/>
      <c r="AA31" s="13"/>
      <c r="AB31" s="13"/>
      <c r="AC31" s="13"/>
      <c r="AD31" s="13"/>
      <c r="AE31" s="14"/>
      <c r="AF31" s="14"/>
      <c r="AG31" s="15"/>
    </row>
    <row r="32" spans="1:33" s="16" customFormat="1" ht="24" customHeight="1" x14ac:dyDescent="0.15">
      <c r="B32" s="18"/>
      <c r="C32" s="18"/>
      <c r="D32" s="18"/>
      <c r="E32" s="18"/>
      <c r="F32" s="13"/>
      <c r="G32" s="13"/>
      <c r="H32" s="13"/>
      <c r="I32" s="18"/>
      <c r="J32" s="18"/>
      <c r="K32" s="18"/>
      <c r="L32" s="18"/>
      <c r="M32" s="13"/>
      <c r="N32" s="13"/>
      <c r="O32" s="13"/>
      <c r="P32" s="13"/>
      <c r="Q32" s="13"/>
      <c r="R32" s="13"/>
      <c r="S32" s="13"/>
      <c r="T32" s="13"/>
      <c r="U32" s="13"/>
      <c r="V32" s="14"/>
      <c r="W32" s="13"/>
      <c r="X32" s="13"/>
      <c r="Y32" s="13"/>
      <c r="Z32" s="13"/>
      <c r="AA32" s="13"/>
      <c r="AB32" s="13"/>
      <c r="AC32" s="13"/>
      <c r="AD32" s="13"/>
      <c r="AE32" s="14"/>
      <c r="AF32" s="14"/>
      <c r="AG32" s="15"/>
    </row>
    <row r="33" spans="1:33" s="16" customFormat="1" ht="24" customHeight="1" x14ac:dyDescent="0.15">
      <c r="A33" s="281" t="s">
        <v>793</v>
      </c>
      <c r="B33" s="286" t="s">
        <v>792</v>
      </c>
      <c r="C33" s="286"/>
      <c r="D33" s="286"/>
      <c r="E33" s="286"/>
      <c r="F33" s="286"/>
      <c r="G33" s="286"/>
      <c r="H33" s="13"/>
      <c r="I33" s="286" t="s">
        <v>791</v>
      </c>
      <c r="J33" s="286"/>
      <c r="K33" s="286"/>
      <c r="L33" s="286"/>
      <c r="M33" s="286"/>
      <c r="N33" s="286"/>
      <c r="O33" s="286"/>
      <c r="P33" s="286"/>
      <c r="Q33" s="286"/>
      <c r="R33" s="286"/>
      <c r="S33" s="13"/>
      <c r="T33" s="13"/>
      <c r="U33" s="13"/>
      <c r="V33" s="14"/>
      <c r="W33" s="13"/>
      <c r="X33" s="13"/>
      <c r="Y33" s="13"/>
      <c r="Z33" s="13"/>
      <c r="AA33" s="13"/>
      <c r="AB33" s="13"/>
      <c r="AC33" s="13"/>
      <c r="AD33" s="13"/>
      <c r="AE33" s="14"/>
      <c r="AF33" s="14"/>
      <c r="AG33" s="15"/>
    </row>
    <row r="34" spans="1:33" s="16" customFormat="1" ht="24" customHeight="1" x14ac:dyDescent="0.15">
      <c r="A34" s="282"/>
      <c r="B34" s="31" t="s">
        <v>775</v>
      </c>
      <c r="C34" s="31" t="s">
        <v>716</v>
      </c>
      <c r="D34" s="31" t="s">
        <v>12</v>
      </c>
      <c r="E34" s="31" t="s">
        <v>717</v>
      </c>
      <c r="F34" s="32" t="s">
        <v>738</v>
      </c>
      <c r="G34" s="32" t="s">
        <v>702</v>
      </c>
      <c r="H34" s="13"/>
      <c r="I34" s="31" t="s">
        <v>775</v>
      </c>
      <c r="J34" s="31" t="s">
        <v>716</v>
      </c>
      <c r="K34" s="31" t="s">
        <v>12</v>
      </c>
      <c r="L34" s="31" t="s">
        <v>718</v>
      </c>
      <c r="M34" s="31" t="s">
        <v>717</v>
      </c>
      <c r="N34" s="31" t="s">
        <v>718</v>
      </c>
      <c r="O34" s="32" t="s">
        <v>738</v>
      </c>
      <c r="P34" s="32" t="s">
        <v>718</v>
      </c>
      <c r="Q34" s="32" t="s">
        <v>702</v>
      </c>
      <c r="R34" s="31" t="s">
        <v>718</v>
      </c>
      <c r="S34" s="13"/>
      <c r="T34" s="13"/>
      <c r="U34" s="13"/>
      <c r="V34" s="14"/>
      <c r="W34" s="13"/>
      <c r="X34" s="13"/>
      <c r="Y34" s="13"/>
      <c r="Z34" s="13"/>
      <c r="AA34" s="13"/>
      <c r="AB34" s="13"/>
      <c r="AC34" s="13"/>
      <c r="AD34" s="13"/>
      <c r="AE34" s="14"/>
      <c r="AF34" s="14"/>
      <c r="AG34" s="15"/>
    </row>
    <row r="35" spans="1:33" s="16" customFormat="1" ht="24" customHeight="1" x14ac:dyDescent="0.15">
      <c r="A35" s="282"/>
      <c r="B35" s="17" t="s">
        <v>220</v>
      </c>
      <c r="C35" s="17">
        <v>142</v>
      </c>
      <c r="D35" s="17">
        <v>46</v>
      </c>
      <c r="E35" s="17">
        <v>41</v>
      </c>
      <c r="F35" s="17">
        <v>5</v>
      </c>
      <c r="G35" s="17">
        <v>9</v>
      </c>
      <c r="H35" s="13"/>
      <c r="I35" s="17" t="s">
        <v>220</v>
      </c>
      <c r="J35" s="17">
        <v>142</v>
      </c>
      <c r="K35" s="27">
        <v>32.4</v>
      </c>
      <c r="L35" s="17">
        <v>67.599999999999994</v>
      </c>
      <c r="M35" s="27">
        <v>28.9</v>
      </c>
      <c r="N35" s="27">
        <v>71.099999999999994</v>
      </c>
      <c r="O35" s="27">
        <v>3.5</v>
      </c>
      <c r="P35" s="27">
        <v>96.5</v>
      </c>
      <c r="Q35" s="27">
        <v>6.3</v>
      </c>
      <c r="R35" s="27">
        <v>93.7</v>
      </c>
      <c r="S35" s="13"/>
      <c r="T35" s="13"/>
      <c r="U35" s="13"/>
      <c r="V35" s="14"/>
      <c r="W35" s="13"/>
      <c r="X35" s="13"/>
      <c r="Y35" s="13"/>
      <c r="Z35" s="13"/>
      <c r="AA35" s="13"/>
      <c r="AB35" s="13"/>
      <c r="AC35" s="13"/>
      <c r="AD35" s="13"/>
      <c r="AE35" s="14"/>
      <c r="AF35" s="14"/>
      <c r="AG35" s="15"/>
    </row>
    <row r="36" spans="1:33" s="16" customFormat="1" ht="24" customHeight="1" x14ac:dyDescent="0.15">
      <c r="A36" s="282"/>
      <c r="B36" s="17" t="s">
        <v>219</v>
      </c>
      <c r="C36" s="17">
        <v>371</v>
      </c>
      <c r="D36" s="17">
        <v>40</v>
      </c>
      <c r="E36" s="17">
        <v>158</v>
      </c>
      <c r="F36" s="17">
        <v>40</v>
      </c>
      <c r="G36" s="17">
        <v>21</v>
      </c>
      <c r="H36" s="13"/>
      <c r="I36" s="17" t="s">
        <v>219</v>
      </c>
      <c r="J36" s="17">
        <v>371</v>
      </c>
      <c r="K36" s="27">
        <v>10.8</v>
      </c>
      <c r="L36" s="27">
        <v>89.2</v>
      </c>
      <c r="M36" s="27">
        <v>42.6</v>
      </c>
      <c r="N36" s="27">
        <v>57.4</v>
      </c>
      <c r="O36" s="27">
        <v>10.8</v>
      </c>
      <c r="P36" s="27">
        <v>89.2</v>
      </c>
      <c r="Q36" s="27">
        <v>5.7</v>
      </c>
      <c r="R36" s="27">
        <v>94.3</v>
      </c>
      <c r="S36" s="13"/>
      <c r="T36" s="13"/>
      <c r="U36" s="13"/>
      <c r="V36" s="14"/>
      <c r="W36" s="13"/>
      <c r="X36" s="13"/>
      <c r="Y36" s="13"/>
      <c r="Z36" s="13"/>
      <c r="AA36" s="13"/>
      <c r="AB36" s="13"/>
      <c r="AC36" s="13"/>
      <c r="AD36" s="13"/>
      <c r="AE36" s="14"/>
      <c r="AF36" s="14"/>
      <c r="AG36" s="15"/>
    </row>
    <row r="37" spans="1:33" s="16" customFormat="1" ht="24" customHeight="1" x14ac:dyDescent="0.15">
      <c r="A37" s="283"/>
      <c r="B37" s="17" t="s">
        <v>343</v>
      </c>
      <c r="C37" s="17">
        <v>525</v>
      </c>
      <c r="D37" s="17">
        <v>136</v>
      </c>
      <c r="E37" s="17">
        <v>185</v>
      </c>
      <c r="F37" s="17">
        <v>34</v>
      </c>
      <c r="G37" s="17">
        <v>40</v>
      </c>
      <c r="H37" s="13"/>
      <c r="I37" s="17" t="s">
        <v>343</v>
      </c>
      <c r="J37" s="17">
        <v>525</v>
      </c>
      <c r="K37" s="27">
        <v>25.9</v>
      </c>
      <c r="L37" s="27">
        <v>74.099999999999994</v>
      </c>
      <c r="M37" s="27">
        <v>35.200000000000003</v>
      </c>
      <c r="N37" s="27">
        <v>64.8</v>
      </c>
      <c r="O37" s="27">
        <v>6.5</v>
      </c>
      <c r="P37" s="27">
        <v>93.5</v>
      </c>
      <c r="Q37" s="27">
        <v>7.6</v>
      </c>
      <c r="R37" s="27">
        <v>92.4</v>
      </c>
      <c r="S37" s="13"/>
      <c r="T37" s="13"/>
      <c r="U37" s="13"/>
      <c r="V37" s="14"/>
      <c r="W37" s="13"/>
      <c r="X37" s="13"/>
      <c r="Y37" s="13"/>
      <c r="Z37" s="13"/>
      <c r="AA37" s="13"/>
      <c r="AB37" s="13"/>
      <c r="AC37" s="13"/>
      <c r="AD37" s="13"/>
      <c r="AE37" s="14"/>
      <c r="AF37" s="14"/>
    </row>
    <row r="38" spans="1:33" s="16" customFormat="1" ht="24" customHeight="1" x14ac:dyDescent="0.15">
      <c r="F38" s="21"/>
      <c r="G38" s="21"/>
      <c r="H38" s="13"/>
      <c r="Q38" s="13"/>
      <c r="R38" s="13"/>
      <c r="S38" s="13"/>
      <c r="T38" s="13"/>
      <c r="U38" s="13"/>
      <c r="V38" s="14"/>
      <c r="W38" s="13"/>
      <c r="X38" s="13"/>
      <c r="Y38" s="13"/>
      <c r="Z38" s="13"/>
      <c r="AA38" s="13"/>
      <c r="AB38" s="13"/>
      <c r="AC38" s="13"/>
      <c r="AD38" s="13"/>
      <c r="AE38" s="14"/>
      <c r="AF38" s="14"/>
    </row>
    <row r="39" spans="1:33" s="24" customFormat="1" ht="24" customHeight="1" x14ac:dyDescent="0.15">
      <c r="A39" s="281" t="s">
        <v>794</v>
      </c>
      <c r="B39" s="286" t="s">
        <v>792</v>
      </c>
      <c r="C39" s="286"/>
      <c r="D39" s="286"/>
      <c r="E39" s="286"/>
      <c r="F39" s="286"/>
      <c r="G39" s="286"/>
      <c r="H39" s="286"/>
      <c r="I39" s="286"/>
      <c r="J39" s="286"/>
      <c r="K39" s="286"/>
      <c r="L39" s="286"/>
      <c r="M39" s="286"/>
      <c r="N39" s="286"/>
      <c r="O39" s="286"/>
      <c r="P39" s="286"/>
      <c r="Q39" s="286"/>
      <c r="R39" s="286" t="s">
        <v>716</v>
      </c>
      <c r="S39" s="97"/>
      <c r="T39" s="97"/>
      <c r="U39" s="21"/>
      <c r="V39" s="22"/>
      <c r="W39" s="21"/>
      <c r="X39" s="21"/>
      <c r="Y39" s="21"/>
      <c r="Z39" s="21"/>
      <c r="AA39" s="21"/>
      <c r="AB39" s="21"/>
      <c r="AC39" s="21"/>
      <c r="AD39" s="21"/>
      <c r="AE39" s="22"/>
      <c r="AF39" s="22"/>
    </row>
    <row r="40" spans="1:33" s="16" customFormat="1" ht="24" customHeight="1" x14ac:dyDescent="0.15">
      <c r="A40" s="282"/>
      <c r="B40" s="249" t="s">
        <v>786</v>
      </c>
      <c r="C40" s="248" t="s">
        <v>698</v>
      </c>
      <c r="D40" s="248" t="s">
        <v>699</v>
      </c>
      <c r="E40" s="248" t="s">
        <v>700</v>
      </c>
      <c r="F40" s="248" t="s">
        <v>701</v>
      </c>
      <c r="G40" s="248" t="s">
        <v>738</v>
      </c>
      <c r="H40" s="248" t="s">
        <v>702</v>
      </c>
      <c r="I40" s="248" t="s">
        <v>739</v>
      </c>
      <c r="J40" s="248" t="s">
        <v>740</v>
      </c>
      <c r="K40" s="248" t="s">
        <v>26</v>
      </c>
      <c r="L40" s="248" t="s">
        <v>344</v>
      </c>
      <c r="M40" s="248" t="s">
        <v>345</v>
      </c>
      <c r="N40" s="248" t="s">
        <v>706</v>
      </c>
      <c r="O40" s="248" t="s">
        <v>741</v>
      </c>
      <c r="P40" s="248" t="s">
        <v>742</v>
      </c>
      <c r="Q40" s="248" t="s">
        <v>708</v>
      </c>
      <c r="R40" s="286"/>
      <c r="U40" s="13"/>
      <c r="V40" s="14"/>
      <c r="W40" s="13"/>
      <c r="X40" s="13"/>
      <c r="Y40" s="21"/>
      <c r="Z40" s="13"/>
      <c r="AA40" s="13"/>
      <c r="AB40" s="13"/>
      <c r="AC40" s="13"/>
      <c r="AD40" s="13"/>
      <c r="AE40" s="14"/>
      <c r="AF40" s="14"/>
    </row>
    <row r="41" spans="1:33" s="16" customFormat="1" ht="24" customHeight="1" x14ac:dyDescent="0.15">
      <c r="A41" s="282"/>
      <c r="B41" s="17" t="s">
        <v>747</v>
      </c>
      <c r="C41" s="17">
        <v>19</v>
      </c>
      <c r="D41" s="17">
        <v>46</v>
      </c>
      <c r="E41" s="17">
        <v>15</v>
      </c>
      <c r="F41" s="17">
        <v>16</v>
      </c>
      <c r="G41" s="17">
        <v>21</v>
      </c>
      <c r="H41" s="17">
        <v>19</v>
      </c>
      <c r="I41" s="17">
        <v>1</v>
      </c>
      <c r="J41" s="17">
        <v>1</v>
      </c>
      <c r="K41" s="17">
        <v>3</v>
      </c>
      <c r="L41" s="17">
        <v>1</v>
      </c>
      <c r="M41" s="17">
        <v>6</v>
      </c>
      <c r="N41" s="17">
        <v>1</v>
      </c>
      <c r="O41" s="17">
        <v>31</v>
      </c>
      <c r="P41" s="17">
        <v>17</v>
      </c>
      <c r="Q41" s="17">
        <v>20</v>
      </c>
      <c r="R41" s="62">
        <v>217</v>
      </c>
      <c r="U41" s="13"/>
      <c r="V41" s="14"/>
      <c r="W41" s="13"/>
      <c r="X41" s="13"/>
      <c r="Y41" s="21"/>
      <c r="Z41" s="44"/>
      <c r="AA41" s="45"/>
      <c r="AB41" s="44"/>
      <c r="AC41" s="21"/>
      <c r="AD41" s="13"/>
      <c r="AE41" s="14"/>
      <c r="AF41" s="14"/>
    </row>
    <row r="42" spans="1:33" s="16" customFormat="1" ht="24" customHeight="1" x14ac:dyDescent="0.15">
      <c r="A42" s="282"/>
      <c r="B42" s="17" t="s">
        <v>748</v>
      </c>
      <c r="C42" s="17">
        <v>100</v>
      </c>
      <c r="D42" s="17">
        <v>76</v>
      </c>
      <c r="E42" s="17">
        <v>43</v>
      </c>
      <c r="F42" s="17">
        <v>46</v>
      </c>
      <c r="G42" s="17">
        <v>33</v>
      </c>
      <c r="H42" s="17">
        <v>37</v>
      </c>
      <c r="I42" s="17">
        <v>22</v>
      </c>
      <c r="J42" s="17">
        <v>1</v>
      </c>
      <c r="K42" s="17">
        <v>0</v>
      </c>
      <c r="L42" s="17">
        <v>5</v>
      </c>
      <c r="M42" s="17">
        <v>3</v>
      </c>
      <c r="N42" s="17">
        <v>0</v>
      </c>
      <c r="O42" s="17">
        <v>8</v>
      </c>
      <c r="P42" s="17">
        <v>43</v>
      </c>
      <c r="Q42" s="17">
        <v>14</v>
      </c>
      <c r="R42" s="62">
        <v>431</v>
      </c>
      <c r="U42" s="13"/>
      <c r="V42" s="14"/>
      <c r="W42" s="13"/>
      <c r="X42" s="13"/>
      <c r="Y42" s="21"/>
      <c r="Z42" s="13"/>
      <c r="AA42" s="13"/>
      <c r="AB42" s="13"/>
      <c r="AC42" s="13"/>
      <c r="AD42" s="13"/>
      <c r="AE42" s="14"/>
      <c r="AF42" s="14"/>
    </row>
    <row r="43" spans="1:33" s="16" customFormat="1" ht="24" customHeight="1" x14ac:dyDescent="0.15">
      <c r="A43" s="283"/>
      <c r="B43" s="17" t="s">
        <v>749</v>
      </c>
      <c r="C43" s="17">
        <v>72</v>
      </c>
      <c r="D43" s="17">
        <v>60</v>
      </c>
      <c r="E43" s="17">
        <v>16</v>
      </c>
      <c r="F43" s="17">
        <v>27</v>
      </c>
      <c r="G43" s="17">
        <v>25</v>
      </c>
      <c r="H43" s="17">
        <v>15</v>
      </c>
      <c r="I43" s="17">
        <v>50</v>
      </c>
      <c r="J43" s="17">
        <v>0</v>
      </c>
      <c r="K43" s="17">
        <v>0</v>
      </c>
      <c r="L43" s="17">
        <v>16</v>
      </c>
      <c r="M43" s="17">
        <v>26</v>
      </c>
      <c r="N43" s="17">
        <v>1</v>
      </c>
      <c r="O43" s="17">
        <v>46</v>
      </c>
      <c r="P43" s="17">
        <v>29</v>
      </c>
      <c r="Q43" s="17">
        <v>13</v>
      </c>
      <c r="R43" s="62">
        <v>396</v>
      </c>
      <c r="U43" s="13"/>
      <c r="V43" s="14"/>
      <c r="W43" s="13"/>
      <c r="X43" s="13"/>
      <c r="Y43" s="21"/>
      <c r="Z43" s="13"/>
      <c r="AA43" s="13"/>
      <c r="AB43" s="13"/>
      <c r="AC43" s="13"/>
      <c r="AD43" s="13"/>
      <c r="AE43" s="14"/>
      <c r="AF43" s="14"/>
    </row>
    <row r="44" spans="1:33" s="16" customFormat="1" ht="24" customHeight="1" x14ac:dyDescent="0.15">
      <c r="B44" s="18"/>
      <c r="C44" s="18"/>
      <c r="D44" s="18"/>
      <c r="E44" s="18"/>
      <c r="F44" s="18"/>
      <c r="G44" s="18"/>
      <c r="H44" s="18"/>
      <c r="I44" s="18"/>
      <c r="J44" s="18"/>
      <c r="K44" s="18"/>
      <c r="L44" s="18"/>
      <c r="M44" s="18"/>
      <c r="N44" s="18"/>
      <c r="O44" s="18"/>
      <c r="P44" s="18"/>
      <c r="Q44" s="18"/>
      <c r="S44" s="18"/>
      <c r="T44" s="18"/>
      <c r="U44" s="13"/>
      <c r="V44" s="14"/>
      <c r="W44" s="13"/>
      <c r="X44" s="13"/>
      <c r="Y44" s="21"/>
      <c r="Z44" s="13"/>
      <c r="AA44" s="13"/>
      <c r="AB44" s="13"/>
      <c r="AC44" s="13"/>
      <c r="AD44" s="13"/>
      <c r="AE44" s="14"/>
      <c r="AF44" s="14"/>
    </row>
    <row r="45" spans="1:33" s="16" customFormat="1" ht="24" customHeight="1" x14ac:dyDescent="0.15">
      <c r="A45" s="281" t="s">
        <v>795</v>
      </c>
      <c r="B45" s="287" t="s">
        <v>792</v>
      </c>
      <c r="C45" s="284"/>
      <c r="D45" s="284"/>
      <c r="E45" s="284"/>
      <c r="F45" s="284"/>
      <c r="G45" s="285"/>
      <c r="H45" s="13"/>
      <c r="I45" s="286" t="s">
        <v>1364</v>
      </c>
      <c r="J45" s="286"/>
      <c r="K45" s="286"/>
      <c r="L45" s="286"/>
      <c r="M45" s="286"/>
      <c r="N45" s="286"/>
      <c r="O45" s="286" t="s">
        <v>716</v>
      </c>
      <c r="P45" s="13"/>
      <c r="Q45" s="13"/>
      <c r="R45" s="13"/>
      <c r="S45" s="13"/>
      <c r="T45" s="13"/>
      <c r="U45" s="21"/>
      <c r="V45" s="22"/>
      <c r="W45" s="21"/>
      <c r="X45" s="21"/>
      <c r="Y45" s="21"/>
      <c r="Z45" s="13"/>
      <c r="AA45" s="13"/>
      <c r="AB45" s="13"/>
      <c r="AC45" s="13"/>
      <c r="AD45" s="13"/>
      <c r="AE45" s="14"/>
      <c r="AF45" s="14"/>
    </row>
    <row r="46" spans="1:33" s="16" customFormat="1" ht="24" customHeight="1" x14ac:dyDescent="0.15">
      <c r="A46" s="282"/>
      <c r="B46" s="40" t="s">
        <v>775</v>
      </c>
      <c r="C46" s="41" t="s">
        <v>698</v>
      </c>
      <c r="D46" s="41" t="s">
        <v>717</v>
      </c>
      <c r="E46" s="41" t="s">
        <v>12</v>
      </c>
      <c r="F46" s="41" t="s">
        <v>752</v>
      </c>
      <c r="G46" s="49" t="s">
        <v>743</v>
      </c>
      <c r="H46" s="13"/>
      <c r="I46" s="248" t="s">
        <v>775</v>
      </c>
      <c r="J46" s="248" t="s">
        <v>698</v>
      </c>
      <c r="K46" s="248" t="s">
        <v>717</v>
      </c>
      <c r="L46" s="248" t="s">
        <v>12</v>
      </c>
      <c r="M46" s="248" t="s">
        <v>752</v>
      </c>
      <c r="N46" s="248" t="s">
        <v>743</v>
      </c>
      <c r="O46" s="286"/>
      <c r="P46" s="13"/>
      <c r="Q46" s="13"/>
      <c r="R46" s="13"/>
      <c r="S46" s="13"/>
      <c r="T46" s="13"/>
      <c r="U46" s="21"/>
      <c r="V46" s="22"/>
      <c r="W46" s="21"/>
      <c r="X46" s="21"/>
      <c r="Y46" s="21"/>
      <c r="Z46" s="13"/>
      <c r="AA46" s="13"/>
      <c r="AB46" s="13"/>
      <c r="AC46" s="13"/>
      <c r="AD46" s="13"/>
      <c r="AE46" s="14"/>
      <c r="AF46" s="14"/>
    </row>
    <row r="47" spans="1:33" s="16" customFormat="1" ht="24" customHeight="1" x14ac:dyDescent="0.15">
      <c r="A47" s="282"/>
      <c r="B47" s="50" t="s">
        <v>747</v>
      </c>
      <c r="C47" s="44">
        <v>19</v>
      </c>
      <c r="D47" s="44">
        <v>77</v>
      </c>
      <c r="E47" s="44">
        <v>69</v>
      </c>
      <c r="F47" s="44">
        <v>40</v>
      </c>
      <c r="G47" s="45">
        <v>7</v>
      </c>
      <c r="I47" s="62" t="s">
        <v>747</v>
      </c>
      <c r="J47" s="27">
        <v>9</v>
      </c>
      <c r="K47" s="27">
        <v>36.299999999999997</v>
      </c>
      <c r="L47" s="146">
        <v>32.5</v>
      </c>
      <c r="M47" s="146">
        <v>18.899999999999999</v>
      </c>
      <c r="N47" s="146">
        <v>3.3</v>
      </c>
      <c r="O47" s="62">
        <v>217</v>
      </c>
      <c r="P47" s="13"/>
      <c r="Q47" s="13"/>
      <c r="R47" s="13"/>
      <c r="S47" s="13"/>
      <c r="T47" s="13"/>
      <c r="U47" s="21"/>
      <c r="V47" s="22"/>
      <c r="W47" s="21"/>
      <c r="X47" s="21"/>
      <c r="Y47" s="21"/>
      <c r="Z47" s="13"/>
      <c r="AA47" s="13"/>
      <c r="AB47" s="13"/>
      <c r="AC47" s="13"/>
      <c r="AD47" s="13"/>
      <c r="AE47" s="14"/>
      <c r="AF47" s="14"/>
    </row>
    <row r="48" spans="1:33" s="16" customFormat="1" ht="24" customHeight="1" x14ac:dyDescent="0.15">
      <c r="A48" s="282"/>
      <c r="B48" s="50" t="s">
        <v>748</v>
      </c>
      <c r="C48" s="44">
        <v>100</v>
      </c>
      <c r="D48" s="44">
        <v>165</v>
      </c>
      <c r="E48" s="44">
        <v>65</v>
      </c>
      <c r="F48" s="44">
        <v>70</v>
      </c>
      <c r="G48" s="45">
        <v>8</v>
      </c>
      <c r="I48" s="62" t="s">
        <v>748</v>
      </c>
      <c r="J48" s="27">
        <v>24.5</v>
      </c>
      <c r="K48" s="27">
        <v>40.4</v>
      </c>
      <c r="L48" s="146">
        <v>15.9</v>
      </c>
      <c r="M48" s="146">
        <v>17.2</v>
      </c>
      <c r="N48" s="146">
        <v>2</v>
      </c>
      <c r="O48" s="62">
        <v>431</v>
      </c>
      <c r="P48" s="13"/>
      <c r="Q48" s="13"/>
      <c r="R48" s="13"/>
      <c r="S48" s="13"/>
      <c r="T48" s="13"/>
      <c r="U48" s="21"/>
      <c r="V48" s="22"/>
      <c r="W48" s="21"/>
      <c r="X48" s="21"/>
      <c r="Y48" s="21"/>
      <c r="Z48" s="13"/>
      <c r="AA48" s="13"/>
      <c r="AB48" s="13"/>
      <c r="AC48" s="13"/>
      <c r="AD48" s="13"/>
      <c r="AE48" s="14"/>
      <c r="AF48" s="14"/>
    </row>
    <row r="49" spans="1:32" s="16" customFormat="1" ht="24" customHeight="1" x14ac:dyDescent="0.15">
      <c r="A49" s="283"/>
      <c r="B49" s="52" t="s">
        <v>749</v>
      </c>
      <c r="C49" s="47">
        <v>72</v>
      </c>
      <c r="D49" s="47">
        <v>103</v>
      </c>
      <c r="E49" s="47">
        <v>89</v>
      </c>
      <c r="F49" s="47">
        <v>40</v>
      </c>
      <c r="G49" s="48">
        <v>42</v>
      </c>
      <c r="I49" s="62" t="s">
        <v>749</v>
      </c>
      <c r="J49" s="27">
        <v>20.8</v>
      </c>
      <c r="K49" s="27">
        <v>29.8</v>
      </c>
      <c r="L49" s="146">
        <v>25.7</v>
      </c>
      <c r="M49" s="146">
        <v>11.6</v>
      </c>
      <c r="N49" s="146">
        <v>12.1</v>
      </c>
      <c r="O49" s="62">
        <v>396</v>
      </c>
      <c r="P49" s="13"/>
      <c r="Q49" s="13"/>
      <c r="R49" s="13"/>
      <c r="S49" s="13"/>
      <c r="T49" s="13"/>
      <c r="U49" s="21"/>
      <c r="V49" s="22"/>
      <c r="W49" s="21"/>
      <c r="X49" s="21"/>
      <c r="Y49" s="21"/>
      <c r="Z49" s="13"/>
      <c r="AA49" s="13"/>
      <c r="AB49" s="13"/>
      <c r="AC49" s="13"/>
      <c r="AD49" s="13"/>
      <c r="AE49" s="14"/>
      <c r="AF49" s="14"/>
    </row>
    <row r="50" spans="1:32" s="16" customFormat="1" ht="24" customHeight="1" x14ac:dyDescent="0.15">
      <c r="C50" s="30"/>
      <c r="D50" s="13"/>
      <c r="E50" s="13"/>
      <c r="F50" s="13"/>
      <c r="G50" s="13"/>
      <c r="H50" s="13"/>
      <c r="I50" s="13"/>
      <c r="J50" s="13"/>
      <c r="K50" s="13"/>
      <c r="L50" s="13"/>
      <c r="M50" s="13"/>
      <c r="N50" s="13"/>
      <c r="O50" s="13"/>
      <c r="P50" s="13"/>
      <c r="Q50" s="13"/>
      <c r="R50" s="13"/>
      <c r="S50" s="13"/>
      <c r="T50" s="13"/>
      <c r="U50" s="21"/>
      <c r="V50" s="22"/>
      <c r="W50" s="21"/>
      <c r="X50" s="21"/>
      <c r="Y50" s="21"/>
      <c r="Z50" s="13"/>
      <c r="AA50" s="13"/>
      <c r="AB50" s="13"/>
      <c r="AC50" s="13"/>
      <c r="AD50" s="13"/>
      <c r="AE50" s="14"/>
      <c r="AF50" s="14"/>
    </row>
    <row r="51" spans="1:32" s="16" customFormat="1" ht="24" customHeight="1" x14ac:dyDescent="0.15">
      <c r="A51" s="281" t="s">
        <v>796</v>
      </c>
      <c r="B51" s="288" t="s">
        <v>792</v>
      </c>
      <c r="C51" s="288"/>
      <c r="D51" s="288"/>
      <c r="E51" s="288"/>
      <c r="F51" s="288"/>
      <c r="G51" s="288"/>
      <c r="H51" s="288"/>
      <c r="I51" s="288"/>
      <c r="J51" s="13"/>
      <c r="K51" s="288" t="s">
        <v>791</v>
      </c>
      <c r="L51" s="288"/>
      <c r="M51" s="288"/>
      <c r="N51" s="288"/>
      <c r="O51" s="288"/>
      <c r="P51" s="288"/>
      <c r="Q51" s="288"/>
      <c r="R51" s="288"/>
      <c r="S51" s="13"/>
      <c r="T51" s="13"/>
      <c r="U51" s="13"/>
      <c r="V51" s="14"/>
      <c r="W51" s="13"/>
      <c r="X51" s="13"/>
      <c r="Y51" s="13"/>
      <c r="Z51" s="13"/>
      <c r="AA51" s="13"/>
      <c r="AB51" s="13"/>
      <c r="AC51" s="13"/>
      <c r="AD51" s="13"/>
      <c r="AE51" s="14"/>
      <c r="AF51" s="14"/>
    </row>
    <row r="52" spans="1:32" s="16" customFormat="1" ht="24" customHeight="1" x14ac:dyDescent="0.15">
      <c r="A52" s="282"/>
      <c r="B52" s="40" t="s">
        <v>759</v>
      </c>
      <c r="C52" s="41" t="s">
        <v>219</v>
      </c>
      <c r="D52" s="42" t="s">
        <v>220</v>
      </c>
      <c r="E52" s="43" t="s">
        <v>343</v>
      </c>
      <c r="F52" s="41" t="s">
        <v>780</v>
      </c>
      <c r="G52" s="42" t="s">
        <v>781</v>
      </c>
      <c r="H52" s="42" t="s">
        <v>782</v>
      </c>
      <c r="I52" s="43" t="s">
        <v>783</v>
      </c>
      <c r="J52" s="13"/>
      <c r="K52" s="40" t="s">
        <v>734</v>
      </c>
      <c r="L52" s="41" t="s">
        <v>219</v>
      </c>
      <c r="M52" s="42" t="s">
        <v>220</v>
      </c>
      <c r="N52" s="43" t="s">
        <v>343</v>
      </c>
      <c r="O52" s="41" t="s">
        <v>780</v>
      </c>
      <c r="P52" s="42" t="s">
        <v>781</v>
      </c>
      <c r="Q52" s="42" t="s">
        <v>782</v>
      </c>
      <c r="R52" s="43" t="s">
        <v>783</v>
      </c>
      <c r="S52" s="13"/>
      <c r="T52" s="13"/>
      <c r="U52" s="13"/>
      <c r="V52" s="14"/>
      <c r="W52" s="13"/>
      <c r="X52" s="13"/>
      <c r="Y52" s="13"/>
      <c r="Z52" s="13"/>
      <c r="AA52" s="13"/>
      <c r="AB52" s="13"/>
      <c r="AC52" s="13"/>
      <c r="AD52" s="13"/>
      <c r="AE52" s="14"/>
      <c r="AF52" s="14"/>
    </row>
    <row r="53" spans="1:32" s="16" customFormat="1" ht="24" customHeight="1" x14ac:dyDescent="0.15">
      <c r="A53" s="282"/>
      <c r="B53" s="50" t="s">
        <v>747</v>
      </c>
      <c r="C53" s="44">
        <v>14</v>
      </c>
      <c r="D53" s="18">
        <v>14</v>
      </c>
      <c r="E53" s="45">
        <v>25</v>
      </c>
      <c r="F53" s="44">
        <v>20</v>
      </c>
      <c r="G53" s="18">
        <v>12</v>
      </c>
      <c r="H53" s="18">
        <v>28</v>
      </c>
      <c r="I53" s="45">
        <v>21</v>
      </c>
      <c r="J53" s="13"/>
      <c r="K53" s="50" t="s">
        <v>747</v>
      </c>
      <c r="L53" s="54">
        <v>26.4</v>
      </c>
      <c r="M53" s="51">
        <v>26.4</v>
      </c>
      <c r="N53" s="55">
        <v>47.2</v>
      </c>
      <c r="O53" s="54">
        <v>24.7</v>
      </c>
      <c r="P53" s="51">
        <v>14.8</v>
      </c>
      <c r="Q53" s="51">
        <v>34.6</v>
      </c>
      <c r="R53" s="55">
        <v>25.9</v>
      </c>
      <c r="S53" s="13"/>
      <c r="T53" s="13"/>
      <c r="U53" s="13"/>
      <c r="V53" s="14"/>
      <c r="W53" s="13"/>
      <c r="X53" s="13"/>
      <c r="Y53" s="13"/>
      <c r="Z53" s="13"/>
      <c r="AA53" s="13"/>
      <c r="AB53" s="13"/>
      <c r="AC53" s="13"/>
      <c r="AD53" s="13"/>
      <c r="AE53" s="14"/>
      <c r="AF53" s="14"/>
    </row>
    <row r="54" spans="1:32" s="16" customFormat="1" ht="24" customHeight="1" x14ac:dyDescent="0.15">
      <c r="A54" s="282"/>
      <c r="B54" s="50" t="s">
        <v>748</v>
      </c>
      <c r="C54" s="44">
        <v>60</v>
      </c>
      <c r="D54" s="18">
        <v>12</v>
      </c>
      <c r="E54" s="45">
        <v>34</v>
      </c>
      <c r="F54" s="44">
        <v>51</v>
      </c>
      <c r="G54" s="18">
        <v>36</v>
      </c>
      <c r="H54" s="18">
        <v>22</v>
      </c>
      <c r="I54" s="45">
        <v>76</v>
      </c>
      <c r="J54" s="13"/>
      <c r="K54" s="50" t="s">
        <v>748</v>
      </c>
      <c r="L54" s="54">
        <v>56.6</v>
      </c>
      <c r="M54" s="51">
        <v>11.3</v>
      </c>
      <c r="N54" s="55">
        <v>32.1</v>
      </c>
      <c r="O54" s="54">
        <v>27.6</v>
      </c>
      <c r="P54" s="51">
        <v>19.5</v>
      </c>
      <c r="Q54" s="51">
        <v>11.9</v>
      </c>
      <c r="R54" s="55">
        <v>41.1</v>
      </c>
      <c r="S54" s="13"/>
      <c r="T54" s="13"/>
      <c r="U54" s="13"/>
      <c r="V54" s="14"/>
      <c r="W54" s="13"/>
      <c r="X54" s="13"/>
      <c r="Y54" s="13"/>
      <c r="Z54" s="13"/>
      <c r="AA54" s="13"/>
      <c r="AB54" s="13"/>
      <c r="AC54" s="13"/>
      <c r="AD54" s="13"/>
      <c r="AE54" s="14"/>
      <c r="AF54" s="14"/>
    </row>
    <row r="55" spans="1:32" s="16" customFormat="1" ht="24" customHeight="1" x14ac:dyDescent="0.15">
      <c r="A55" s="283"/>
      <c r="B55" s="52" t="s">
        <v>749</v>
      </c>
      <c r="C55" s="46">
        <v>27</v>
      </c>
      <c r="D55" s="47">
        <v>12</v>
      </c>
      <c r="E55" s="48">
        <v>46</v>
      </c>
      <c r="F55" s="46">
        <v>17</v>
      </c>
      <c r="G55" s="47">
        <v>38</v>
      </c>
      <c r="H55" s="47">
        <v>37</v>
      </c>
      <c r="I55" s="48">
        <v>62</v>
      </c>
      <c r="J55" s="13"/>
      <c r="K55" s="52" t="s">
        <v>749</v>
      </c>
      <c r="L55" s="56">
        <v>31.8</v>
      </c>
      <c r="M55" s="53">
        <v>14.1</v>
      </c>
      <c r="N55" s="57">
        <v>54.1</v>
      </c>
      <c r="O55" s="56">
        <v>11</v>
      </c>
      <c r="P55" s="53">
        <v>24.7</v>
      </c>
      <c r="Q55" s="53">
        <v>24</v>
      </c>
      <c r="R55" s="57">
        <v>40.299999999999997</v>
      </c>
      <c r="S55" s="13"/>
      <c r="T55" s="13"/>
      <c r="U55" s="13"/>
      <c r="V55" s="14"/>
      <c r="W55" s="13"/>
      <c r="X55" s="13"/>
      <c r="Y55" s="13"/>
      <c r="Z55" s="13"/>
      <c r="AA55" s="13"/>
      <c r="AB55" s="13"/>
      <c r="AC55" s="13"/>
      <c r="AD55" s="13"/>
      <c r="AE55" s="14"/>
      <c r="AF55" s="14"/>
    </row>
    <row r="56" spans="1:32" s="16" customFormat="1" ht="24" customHeight="1" x14ac:dyDescent="0.15">
      <c r="B56" s="38"/>
      <c r="C56" s="18"/>
      <c r="D56" s="18"/>
      <c r="E56" s="18"/>
      <c r="F56" s="18"/>
      <c r="G56" s="18"/>
      <c r="H56" s="18"/>
      <c r="I56" s="18"/>
      <c r="J56" s="13"/>
      <c r="K56" s="13"/>
      <c r="L56" s="13"/>
      <c r="M56" s="13"/>
      <c r="N56" s="13"/>
      <c r="O56" s="13"/>
      <c r="P56" s="13"/>
      <c r="Q56" s="13"/>
      <c r="R56" s="13"/>
      <c r="S56" s="13"/>
      <c r="T56" s="13"/>
      <c r="U56" s="13"/>
      <c r="V56" s="14"/>
      <c r="W56" s="13"/>
      <c r="X56" s="13"/>
      <c r="Y56" s="13"/>
      <c r="Z56" s="13"/>
      <c r="AA56" s="13"/>
      <c r="AB56" s="13"/>
      <c r="AC56" s="13"/>
      <c r="AD56" s="13"/>
      <c r="AE56" s="14"/>
      <c r="AF56" s="14"/>
    </row>
    <row r="57" spans="1:32" s="16" customFormat="1" ht="24" customHeight="1" x14ac:dyDescent="0.15">
      <c r="J57" s="13"/>
      <c r="K57" s="13"/>
      <c r="L57" s="13"/>
      <c r="M57" s="13"/>
      <c r="N57" s="13"/>
      <c r="O57" s="13"/>
      <c r="P57" s="13"/>
      <c r="Q57" s="13"/>
      <c r="R57" s="13"/>
      <c r="S57" s="13"/>
      <c r="T57" s="13"/>
      <c r="U57" s="13"/>
      <c r="V57" s="14"/>
      <c r="W57" s="13"/>
      <c r="X57" s="13"/>
      <c r="Y57" s="13"/>
      <c r="Z57" s="13"/>
      <c r="AA57" s="13"/>
      <c r="AB57" s="13"/>
      <c r="AC57" s="13"/>
      <c r="AD57" s="13"/>
      <c r="AE57" s="14"/>
      <c r="AF57" s="14"/>
    </row>
    <row r="58" spans="1:32" s="16" customFormat="1" ht="24" customHeight="1" x14ac:dyDescent="0.15">
      <c r="J58" s="13"/>
      <c r="K58" s="13"/>
      <c r="L58" s="13"/>
      <c r="M58" s="13"/>
      <c r="N58" s="13"/>
      <c r="O58" s="13"/>
      <c r="P58" s="13"/>
      <c r="Q58" s="13"/>
      <c r="R58" s="13"/>
      <c r="S58" s="13"/>
      <c r="T58" s="13"/>
      <c r="U58" s="13"/>
      <c r="V58" s="14"/>
      <c r="W58" s="13"/>
      <c r="X58" s="13"/>
      <c r="Y58" s="13"/>
      <c r="Z58" s="13"/>
      <c r="AA58" s="13"/>
      <c r="AB58" s="13"/>
      <c r="AC58" s="13"/>
      <c r="AD58" s="13"/>
      <c r="AE58" s="14"/>
      <c r="AF58" s="14"/>
    </row>
    <row r="59" spans="1:32" s="16" customFormat="1" ht="24" customHeight="1" x14ac:dyDescent="0.15">
      <c r="J59" s="58"/>
      <c r="K59" s="13"/>
      <c r="L59" s="13"/>
      <c r="M59" s="13"/>
      <c r="N59" s="13"/>
      <c r="O59" s="13"/>
      <c r="P59" s="13"/>
      <c r="Q59" s="13"/>
      <c r="R59" s="13"/>
      <c r="S59" s="13"/>
      <c r="T59" s="13"/>
      <c r="U59" s="13"/>
      <c r="V59" s="14"/>
      <c r="W59" s="13"/>
      <c r="X59" s="13"/>
      <c r="Y59" s="13"/>
      <c r="Z59" s="13"/>
      <c r="AA59" s="13"/>
      <c r="AB59" s="13"/>
      <c r="AC59" s="13"/>
      <c r="AD59" s="13"/>
      <c r="AE59" s="14"/>
      <c r="AF59" s="14"/>
    </row>
    <row r="60" spans="1:32" s="16" customFormat="1" ht="24" customHeight="1" x14ac:dyDescent="0.15">
      <c r="J60" s="13"/>
      <c r="K60" s="13"/>
      <c r="L60" s="13"/>
      <c r="M60" s="13"/>
      <c r="N60" s="13"/>
      <c r="O60" s="13"/>
      <c r="P60" s="13"/>
      <c r="Q60" s="13"/>
      <c r="R60" s="13"/>
      <c r="S60" s="13"/>
      <c r="T60" s="13"/>
      <c r="U60" s="13"/>
      <c r="V60" s="14"/>
      <c r="W60" s="13"/>
      <c r="X60" s="13"/>
      <c r="Y60" s="13"/>
      <c r="Z60" s="13"/>
      <c r="AA60" s="13"/>
      <c r="AB60" s="13"/>
      <c r="AC60" s="13"/>
      <c r="AD60" s="13"/>
      <c r="AE60" s="14"/>
      <c r="AF60" s="14"/>
    </row>
    <row r="61" spans="1:32" s="16" customFormat="1" ht="24" customHeight="1" x14ac:dyDescent="0.15">
      <c r="J61" s="13"/>
      <c r="K61" s="13"/>
      <c r="L61" s="13"/>
      <c r="M61" s="13"/>
      <c r="N61" s="13"/>
      <c r="O61" s="13"/>
      <c r="P61" s="13"/>
      <c r="Q61" s="13"/>
      <c r="R61" s="13"/>
      <c r="S61" s="13"/>
      <c r="T61" s="13"/>
      <c r="U61" s="13"/>
      <c r="V61" s="14"/>
      <c r="W61" s="13"/>
      <c r="X61" s="13"/>
      <c r="Y61" s="13"/>
      <c r="Z61" s="13"/>
      <c r="AA61" s="13"/>
      <c r="AB61" s="13"/>
      <c r="AC61" s="13"/>
      <c r="AD61" s="13"/>
      <c r="AE61" s="14"/>
      <c r="AF61" s="14"/>
    </row>
    <row r="62" spans="1:32" s="16" customFormat="1" ht="24" customHeight="1" x14ac:dyDescent="0.15">
      <c r="C62" s="30"/>
      <c r="D62" s="13"/>
      <c r="E62" s="13"/>
      <c r="F62" s="13"/>
      <c r="G62" s="13"/>
      <c r="H62" s="13"/>
      <c r="I62" s="13"/>
      <c r="J62" s="13"/>
      <c r="K62" s="13"/>
      <c r="L62" s="13"/>
      <c r="M62" s="13"/>
      <c r="N62" s="13"/>
      <c r="O62" s="13"/>
      <c r="P62" s="13"/>
      <c r="Q62" s="13"/>
      <c r="R62" s="13"/>
      <c r="S62" s="13"/>
      <c r="T62" s="13"/>
      <c r="U62" s="13"/>
      <c r="V62" s="14"/>
      <c r="W62" s="13"/>
      <c r="X62" s="13"/>
      <c r="Y62" s="13"/>
      <c r="Z62" s="13"/>
      <c r="AA62" s="13"/>
      <c r="AB62" s="13"/>
      <c r="AC62" s="13"/>
      <c r="AD62" s="13"/>
      <c r="AE62" s="14"/>
      <c r="AF62" s="14"/>
    </row>
    <row r="63" spans="1:32" s="16" customFormat="1" ht="24" customHeight="1" x14ac:dyDescent="0.15">
      <c r="C63" s="30"/>
      <c r="D63" s="13"/>
      <c r="E63" s="13"/>
      <c r="F63" s="13"/>
      <c r="G63" s="13"/>
      <c r="H63" s="13"/>
      <c r="I63" s="13"/>
      <c r="J63" s="13"/>
      <c r="K63" s="13"/>
      <c r="L63" s="13"/>
      <c r="M63" s="13"/>
      <c r="N63" s="13"/>
      <c r="O63" s="13"/>
      <c r="P63" s="13"/>
      <c r="Q63" s="13"/>
      <c r="R63" s="13"/>
      <c r="S63" s="13"/>
      <c r="T63" s="13"/>
      <c r="U63" s="13"/>
      <c r="V63" s="14"/>
      <c r="W63" s="13"/>
      <c r="X63" s="13"/>
      <c r="Y63" s="13"/>
      <c r="Z63" s="13"/>
      <c r="AA63" s="13"/>
      <c r="AB63" s="13"/>
      <c r="AC63" s="13"/>
      <c r="AD63" s="13"/>
      <c r="AE63" s="14"/>
      <c r="AF63" s="14"/>
    </row>
    <row r="64" spans="1:32" s="16" customFormat="1" ht="24" customHeight="1" x14ac:dyDescent="0.15">
      <c r="C64" s="54"/>
      <c r="D64" s="59"/>
      <c r="E64" s="13"/>
      <c r="F64" s="13"/>
      <c r="G64" s="13"/>
      <c r="H64" s="13"/>
      <c r="I64" s="13"/>
      <c r="J64" s="13"/>
      <c r="K64" s="13"/>
      <c r="L64" s="13"/>
      <c r="M64" s="13"/>
      <c r="N64" s="13"/>
      <c r="O64" s="13"/>
      <c r="P64" s="13"/>
      <c r="Q64" s="13"/>
      <c r="R64" s="13"/>
      <c r="S64" s="13"/>
      <c r="T64" s="13"/>
      <c r="U64" s="13"/>
      <c r="V64" s="14"/>
      <c r="W64" s="13"/>
      <c r="X64" s="13"/>
      <c r="Y64" s="13"/>
      <c r="Z64" s="13"/>
      <c r="AA64" s="13"/>
      <c r="AB64" s="13"/>
      <c r="AC64" s="13"/>
      <c r="AD64" s="13"/>
      <c r="AE64" s="14"/>
      <c r="AF64" s="14"/>
    </row>
    <row r="65" spans="3:32" s="16" customFormat="1" ht="24" customHeight="1" x14ac:dyDescent="0.15">
      <c r="C65" s="54"/>
      <c r="D65" s="13"/>
      <c r="E65" s="13"/>
      <c r="F65" s="13"/>
      <c r="G65" s="13"/>
      <c r="H65" s="13"/>
      <c r="I65" s="13"/>
      <c r="J65" s="13"/>
      <c r="K65" s="13"/>
      <c r="L65" s="13"/>
      <c r="M65" s="13"/>
      <c r="N65" s="13"/>
      <c r="O65" s="13"/>
      <c r="P65" s="13"/>
      <c r="Q65" s="13"/>
      <c r="R65" s="13"/>
      <c r="S65" s="13"/>
      <c r="T65" s="13"/>
      <c r="U65" s="13"/>
      <c r="V65" s="14"/>
      <c r="W65" s="13"/>
      <c r="X65" s="13"/>
      <c r="Y65" s="13"/>
      <c r="Z65" s="13"/>
      <c r="AA65" s="13"/>
      <c r="AB65" s="13"/>
      <c r="AC65" s="13"/>
      <c r="AD65" s="13"/>
      <c r="AE65" s="14"/>
      <c r="AF65" s="14"/>
    </row>
    <row r="66" spans="3:32" s="16" customFormat="1" ht="24" customHeight="1" x14ac:dyDescent="0.15">
      <c r="C66" s="56"/>
      <c r="D66" s="13"/>
      <c r="E66" s="13"/>
      <c r="F66" s="13"/>
      <c r="G66" s="13"/>
      <c r="H66" s="13"/>
      <c r="I66" s="13"/>
      <c r="J66" s="13"/>
      <c r="K66" s="13"/>
      <c r="L66" s="13"/>
      <c r="M66" s="13"/>
      <c r="N66" s="13"/>
      <c r="O66" s="13"/>
      <c r="P66" s="13"/>
      <c r="Q66" s="13"/>
      <c r="R66" s="13"/>
      <c r="S66" s="13"/>
      <c r="T66" s="13"/>
      <c r="U66" s="13"/>
      <c r="V66" s="14"/>
      <c r="W66" s="13"/>
      <c r="X66" s="13"/>
      <c r="Y66" s="13"/>
      <c r="Z66" s="13"/>
      <c r="AA66" s="13"/>
      <c r="AB66" s="13"/>
      <c r="AC66" s="13"/>
      <c r="AD66" s="13"/>
      <c r="AE66" s="14"/>
      <c r="AF66" s="14"/>
    </row>
    <row r="67" spans="3:32" s="16" customFormat="1" ht="24" customHeight="1" x14ac:dyDescent="0.15">
      <c r="C67" s="30"/>
      <c r="D67" s="13"/>
      <c r="E67" s="13"/>
      <c r="F67" s="13"/>
      <c r="G67" s="13"/>
      <c r="H67" s="13"/>
      <c r="I67" s="13"/>
      <c r="J67" s="13"/>
      <c r="K67" s="13"/>
      <c r="L67" s="13"/>
      <c r="M67" s="13"/>
      <c r="N67" s="13"/>
      <c r="O67" s="13"/>
      <c r="P67" s="13"/>
      <c r="Q67" s="13"/>
      <c r="R67" s="13"/>
      <c r="S67" s="13"/>
      <c r="T67" s="13"/>
      <c r="U67" s="13"/>
      <c r="V67" s="14"/>
      <c r="W67" s="13"/>
      <c r="X67" s="13"/>
      <c r="Y67" s="13"/>
      <c r="Z67" s="13"/>
      <c r="AA67" s="13"/>
      <c r="AB67" s="13"/>
      <c r="AC67" s="13"/>
      <c r="AD67" s="13"/>
      <c r="AE67" s="14"/>
      <c r="AF67" s="14"/>
    </row>
    <row r="68" spans="3:32" s="16" customFormat="1" ht="24" customHeight="1" x14ac:dyDescent="0.15">
      <c r="C68" s="30"/>
      <c r="D68" s="13"/>
      <c r="E68" s="13"/>
      <c r="F68" s="13"/>
      <c r="G68" s="13"/>
      <c r="H68" s="13"/>
      <c r="I68" s="13"/>
      <c r="J68" s="13"/>
      <c r="K68" s="13"/>
      <c r="L68" s="13"/>
      <c r="M68" s="13"/>
      <c r="N68" s="13"/>
      <c r="O68" s="13"/>
      <c r="P68" s="13"/>
      <c r="Q68" s="13"/>
      <c r="R68" s="13"/>
      <c r="S68" s="13"/>
      <c r="T68" s="13"/>
      <c r="U68" s="13"/>
      <c r="V68" s="14"/>
      <c r="W68" s="13"/>
      <c r="X68" s="13"/>
      <c r="Y68" s="13"/>
      <c r="Z68" s="13"/>
      <c r="AA68" s="13"/>
      <c r="AB68" s="13"/>
      <c r="AC68" s="13"/>
      <c r="AD68" s="13"/>
      <c r="AE68" s="14"/>
      <c r="AF68" s="14"/>
    </row>
    <row r="69" spans="3:32" s="16" customFormat="1" ht="24" customHeight="1" x14ac:dyDescent="0.15">
      <c r="C69" s="30"/>
      <c r="D69" s="13"/>
      <c r="E69" s="13"/>
      <c r="F69" s="13"/>
      <c r="G69" s="13"/>
      <c r="H69" s="13"/>
      <c r="I69" s="13"/>
      <c r="J69" s="13"/>
      <c r="K69" s="13"/>
      <c r="L69" s="13"/>
      <c r="M69" s="13"/>
      <c r="N69" s="13"/>
      <c r="O69" s="13"/>
      <c r="P69" s="13"/>
      <c r="Q69" s="13"/>
      <c r="R69" s="13"/>
      <c r="S69" s="13"/>
      <c r="T69" s="13"/>
      <c r="U69" s="13"/>
      <c r="V69" s="14"/>
      <c r="W69" s="13"/>
      <c r="X69" s="13"/>
      <c r="Y69" s="13"/>
      <c r="Z69" s="13"/>
      <c r="AA69" s="13"/>
      <c r="AB69" s="13"/>
      <c r="AC69" s="13"/>
      <c r="AD69" s="13"/>
      <c r="AE69" s="14"/>
      <c r="AF69" s="14"/>
    </row>
    <row r="70" spans="3:32" s="16" customFormat="1" ht="24" customHeight="1" x14ac:dyDescent="0.15">
      <c r="C70" s="30"/>
      <c r="D70" s="13"/>
      <c r="E70" s="13"/>
      <c r="F70" s="13"/>
      <c r="G70" s="13"/>
      <c r="H70" s="13"/>
      <c r="I70" s="13"/>
      <c r="J70" s="13"/>
      <c r="K70" s="13"/>
      <c r="L70" s="13"/>
      <c r="M70" s="13"/>
      <c r="N70" s="13"/>
      <c r="O70" s="13"/>
      <c r="P70" s="13"/>
      <c r="Q70" s="13"/>
      <c r="R70" s="13"/>
      <c r="S70" s="13"/>
      <c r="T70" s="13"/>
      <c r="U70" s="13"/>
      <c r="V70" s="14"/>
      <c r="W70" s="13"/>
      <c r="X70" s="13"/>
      <c r="Y70" s="13"/>
      <c r="Z70" s="13"/>
      <c r="AA70" s="13"/>
      <c r="AB70" s="13"/>
      <c r="AC70" s="13"/>
      <c r="AD70" s="13"/>
      <c r="AE70" s="14"/>
      <c r="AF70" s="14"/>
    </row>
    <row r="71" spans="3:32" s="16" customFormat="1" ht="24" customHeight="1" x14ac:dyDescent="0.15">
      <c r="C71" s="30"/>
      <c r="D71" s="13"/>
      <c r="E71" s="13"/>
      <c r="F71" s="13"/>
      <c r="G71" s="13"/>
      <c r="H71" s="13"/>
      <c r="I71" s="13"/>
      <c r="J71" s="13"/>
      <c r="K71" s="13"/>
      <c r="L71" s="13"/>
      <c r="M71" s="13"/>
      <c r="N71" s="13"/>
      <c r="O71" s="13"/>
      <c r="P71" s="13"/>
      <c r="Q71" s="13"/>
      <c r="R71" s="13"/>
      <c r="S71" s="13"/>
      <c r="T71" s="13"/>
      <c r="U71" s="13"/>
      <c r="V71" s="14"/>
      <c r="W71" s="13"/>
      <c r="X71" s="13"/>
      <c r="Y71" s="13"/>
      <c r="Z71" s="13"/>
      <c r="AA71" s="13"/>
      <c r="AB71" s="13"/>
      <c r="AC71" s="13"/>
      <c r="AD71" s="13"/>
      <c r="AE71" s="14"/>
      <c r="AF71" s="14"/>
    </row>
    <row r="72" spans="3:32" s="16" customFormat="1" ht="24" customHeight="1" x14ac:dyDescent="0.15">
      <c r="C72" s="30"/>
      <c r="D72" s="13"/>
      <c r="E72" s="13"/>
      <c r="F72" s="13"/>
      <c r="G72" s="13"/>
      <c r="H72" s="13"/>
      <c r="I72" s="13"/>
      <c r="J72" s="13"/>
      <c r="K72" s="13"/>
      <c r="L72" s="13"/>
      <c r="M72" s="13"/>
      <c r="N72" s="13"/>
      <c r="O72" s="13"/>
      <c r="P72" s="13"/>
      <c r="Q72" s="13"/>
      <c r="R72" s="13"/>
      <c r="S72" s="13"/>
      <c r="T72" s="13"/>
      <c r="U72" s="13"/>
      <c r="V72" s="14"/>
      <c r="W72" s="13"/>
      <c r="X72" s="13"/>
      <c r="Y72" s="13"/>
      <c r="Z72" s="13"/>
      <c r="AA72" s="13"/>
      <c r="AB72" s="13"/>
      <c r="AC72" s="13"/>
      <c r="AD72" s="13"/>
      <c r="AE72" s="14"/>
      <c r="AF72" s="14"/>
    </row>
    <row r="73" spans="3:32" s="16" customFormat="1" ht="24" customHeight="1" x14ac:dyDescent="0.15">
      <c r="C73" s="30"/>
      <c r="D73" s="13"/>
      <c r="E73" s="13"/>
      <c r="F73" s="13"/>
      <c r="G73" s="13"/>
      <c r="H73" s="13"/>
      <c r="I73" s="13"/>
      <c r="J73" s="13"/>
      <c r="K73" s="13"/>
      <c r="L73" s="13"/>
      <c r="M73" s="13"/>
      <c r="N73" s="13"/>
      <c r="O73" s="13"/>
      <c r="P73" s="13"/>
      <c r="Q73" s="13"/>
      <c r="R73" s="13"/>
      <c r="S73" s="13"/>
      <c r="T73" s="13"/>
      <c r="U73" s="13"/>
      <c r="V73" s="14"/>
      <c r="W73" s="13"/>
      <c r="X73" s="13"/>
      <c r="Y73" s="13"/>
      <c r="Z73" s="13"/>
      <c r="AA73" s="13"/>
      <c r="AB73" s="13"/>
      <c r="AC73" s="13"/>
      <c r="AD73" s="13"/>
      <c r="AE73" s="14"/>
      <c r="AF73" s="14"/>
    </row>
    <row r="74" spans="3:32" s="16" customFormat="1" ht="24" customHeight="1" x14ac:dyDescent="0.15">
      <c r="C74" s="30"/>
      <c r="D74" s="13"/>
      <c r="E74" s="13"/>
      <c r="F74" s="13"/>
      <c r="G74" s="13"/>
      <c r="H74" s="13"/>
      <c r="I74" s="13"/>
      <c r="J74" s="13"/>
      <c r="K74" s="13"/>
      <c r="L74" s="13"/>
      <c r="M74" s="13"/>
      <c r="N74" s="13"/>
      <c r="O74" s="13"/>
      <c r="P74" s="13"/>
      <c r="Q74" s="13"/>
      <c r="R74" s="13"/>
      <c r="S74" s="13"/>
      <c r="T74" s="13"/>
      <c r="U74" s="13"/>
      <c r="V74" s="14"/>
      <c r="W74" s="13"/>
      <c r="X74" s="13"/>
      <c r="Y74" s="13"/>
      <c r="Z74" s="13"/>
      <c r="AA74" s="13"/>
      <c r="AB74" s="13"/>
      <c r="AC74" s="13"/>
      <c r="AD74" s="13"/>
      <c r="AE74" s="14"/>
      <c r="AF74" s="14"/>
    </row>
    <row r="75" spans="3:32" s="16" customFormat="1" ht="24" customHeight="1" x14ac:dyDescent="0.15">
      <c r="C75" s="30"/>
      <c r="D75" s="13"/>
      <c r="E75" s="13"/>
      <c r="F75" s="13"/>
      <c r="G75" s="13"/>
      <c r="H75" s="13"/>
      <c r="I75" s="13"/>
      <c r="J75" s="13"/>
      <c r="K75" s="13"/>
      <c r="L75" s="13"/>
      <c r="M75" s="13"/>
      <c r="N75" s="13"/>
      <c r="O75" s="13"/>
      <c r="P75" s="13"/>
      <c r="Q75" s="13"/>
      <c r="R75" s="13"/>
      <c r="S75" s="13"/>
      <c r="T75" s="13"/>
      <c r="U75" s="13"/>
      <c r="V75" s="14"/>
      <c r="W75" s="13"/>
      <c r="X75" s="13"/>
      <c r="Y75" s="13"/>
      <c r="Z75" s="13"/>
      <c r="AA75" s="13"/>
      <c r="AB75" s="13"/>
      <c r="AC75" s="13"/>
      <c r="AD75" s="13"/>
      <c r="AE75" s="14"/>
      <c r="AF75" s="14"/>
    </row>
    <row r="76" spans="3:32" s="16" customFormat="1" ht="24" customHeight="1" x14ac:dyDescent="0.15">
      <c r="C76" s="30"/>
      <c r="D76" s="13"/>
      <c r="E76" s="13"/>
      <c r="F76" s="13"/>
      <c r="G76" s="13"/>
      <c r="H76" s="13"/>
      <c r="I76" s="13"/>
      <c r="J76" s="13"/>
      <c r="K76" s="13"/>
      <c r="L76" s="13"/>
      <c r="M76" s="13"/>
      <c r="N76" s="13"/>
      <c r="O76" s="13"/>
      <c r="P76" s="13"/>
      <c r="Q76" s="13"/>
      <c r="R76" s="13"/>
      <c r="S76" s="13"/>
      <c r="T76" s="13"/>
      <c r="U76" s="13"/>
      <c r="V76" s="14"/>
      <c r="W76" s="13"/>
      <c r="X76" s="13"/>
      <c r="Y76" s="13"/>
      <c r="Z76" s="13"/>
      <c r="AA76" s="13"/>
      <c r="AB76" s="13"/>
      <c r="AC76" s="13"/>
      <c r="AD76" s="13"/>
      <c r="AE76" s="14"/>
      <c r="AF76" s="14"/>
    </row>
    <row r="77" spans="3:32" s="16" customFormat="1" ht="24" customHeight="1" x14ac:dyDescent="0.15">
      <c r="C77" s="30"/>
      <c r="D77" s="13"/>
      <c r="E77" s="13"/>
      <c r="F77" s="13"/>
      <c r="G77" s="13"/>
      <c r="H77" s="13"/>
      <c r="I77" s="13"/>
      <c r="J77" s="13"/>
      <c r="K77" s="13"/>
      <c r="L77" s="13"/>
      <c r="M77" s="13"/>
      <c r="N77" s="13"/>
      <c r="O77" s="13"/>
      <c r="P77" s="13"/>
      <c r="Q77" s="13"/>
      <c r="R77" s="13"/>
      <c r="S77" s="13"/>
      <c r="T77" s="13"/>
      <c r="U77" s="13"/>
      <c r="V77" s="14"/>
      <c r="W77" s="13"/>
      <c r="X77" s="13"/>
      <c r="Y77" s="13"/>
      <c r="Z77" s="13"/>
      <c r="AA77" s="13"/>
      <c r="AB77" s="13"/>
      <c r="AC77" s="13"/>
      <c r="AD77" s="13"/>
      <c r="AE77" s="14"/>
      <c r="AF77" s="14"/>
    </row>
    <row r="78" spans="3:32" s="16" customFormat="1" ht="24" customHeight="1" x14ac:dyDescent="0.15">
      <c r="C78" s="30"/>
      <c r="D78" s="13"/>
      <c r="E78" s="13"/>
      <c r="F78" s="13"/>
      <c r="G78" s="13"/>
      <c r="H78" s="13"/>
      <c r="I78" s="13"/>
      <c r="J78" s="13"/>
      <c r="K78" s="13"/>
      <c r="L78" s="13"/>
      <c r="M78" s="13"/>
      <c r="N78" s="13"/>
      <c r="O78" s="13"/>
      <c r="P78" s="13"/>
      <c r="Q78" s="13"/>
      <c r="R78" s="13"/>
      <c r="S78" s="13"/>
      <c r="T78" s="13"/>
      <c r="U78" s="13"/>
      <c r="V78" s="14"/>
      <c r="W78" s="13"/>
      <c r="X78" s="13"/>
      <c r="Y78" s="13"/>
      <c r="Z78" s="13"/>
      <c r="AA78" s="13"/>
      <c r="AB78" s="13"/>
      <c r="AC78" s="13"/>
      <c r="AD78" s="13"/>
      <c r="AE78" s="14"/>
      <c r="AF78" s="14"/>
    </row>
    <row r="79" spans="3:32" s="16" customFormat="1" ht="24" customHeight="1" x14ac:dyDescent="0.15">
      <c r="C79" s="30"/>
      <c r="D79" s="13"/>
      <c r="E79" s="13"/>
      <c r="F79" s="13"/>
      <c r="G79" s="13"/>
      <c r="H79" s="13"/>
      <c r="I79" s="13"/>
      <c r="J79" s="13"/>
      <c r="K79" s="13"/>
      <c r="L79" s="13"/>
      <c r="M79" s="13"/>
      <c r="N79" s="13"/>
      <c r="O79" s="13"/>
      <c r="P79" s="13"/>
      <c r="Q79" s="13"/>
      <c r="R79" s="13"/>
      <c r="S79" s="13"/>
      <c r="T79" s="13"/>
      <c r="U79" s="13"/>
      <c r="V79" s="14"/>
      <c r="W79" s="13"/>
      <c r="X79" s="13"/>
      <c r="Y79" s="13"/>
      <c r="Z79" s="13"/>
      <c r="AA79" s="13"/>
      <c r="AB79" s="13"/>
      <c r="AC79" s="13"/>
      <c r="AD79" s="13"/>
      <c r="AE79" s="14"/>
      <c r="AF79" s="14"/>
    </row>
    <row r="80" spans="3:32" s="16" customFormat="1" ht="24" customHeight="1" x14ac:dyDescent="0.15">
      <c r="C80" s="30"/>
      <c r="D80" s="13"/>
      <c r="E80" s="13"/>
      <c r="F80" s="13"/>
      <c r="G80" s="13"/>
      <c r="H80" s="13"/>
      <c r="I80" s="13"/>
      <c r="J80" s="13"/>
      <c r="K80" s="13"/>
      <c r="L80" s="13"/>
      <c r="M80" s="13"/>
      <c r="N80" s="13"/>
      <c r="O80" s="13"/>
      <c r="P80" s="13"/>
      <c r="Q80" s="13"/>
      <c r="R80" s="13"/>
      <c r="S80" s="13"/>
      <c r="T80" s="13"/>
      <c r="U80" s="13"/>
      <c r="V80" s="14"/>
      <c r="W80" s="13"/>
      <c r="X80" s="13"/>
      <c r="Y80" s="13"/>
      <c r="Z80" s="13"/>
      <c r="AA80" s="13"/>
      <c r="AB80" s="13"/>
      <c r="AC80" s="13"/>
      <c r="AD80" s="13"/>
      <c r="AE80" s="14"/>
      <c r="AF80" s="14"/>
    </row>
    <row r="81" spans="3:32" s="16" customFormat="1" ht="24" customHeight="1" x14ac:dyDescent="0.15">
      <c r="C81" s="30"/>
      <c r="D81" s="13"/>
      <c r="E81" s="13"/>
      <c r="F81" s="13"/>
      <c r="G81" s="13"/>
      <c r="H81" s="13"/>
      <c r="I81" s="13"/>
      <c r="J81" s="13"/>
      <c r="K81" s="13"/>
      <c r="L81" s="13"/>
      <c r="M81" s="13"/>
      <c r="N81" s="13"/>
      <c r="O81" s="13"/>
      <c r="P81" s="13"/>
      <c r="Q81" s="13"/>
      <c r="R81" s="13"/>
      <c r="S81" s="13"/>
      <c r="T81" s="13"/>
      <c r="U81" s="13"/>
      <c r="V81" s="14"/>
      <c r="W81" s="13"/>
      <c r="X81" s="13"/>
      <c r="Y81" s="13"/>
      <c r="Z81" s="13"/>
      <c r="AA81" s="13"/>
      <c r="AB81" s="13"/>
      <c r="AC81" s="13"/>
      <c r="AD81" s="13"/>
      <c r="AE81" s="14"/>
      <c r="AF81" s="14"/>
    </row>
    <row r="82" spans="3:32" s="16" customFormat="1" ht="24" customHeight="1" x14ac:dyDescent="0.15">
      <c r="C82" s="30"/>
      <c r="D82" s="13"/>
      <c r="E82" s="13"/>
      <c r="F82" s="13"/>
      <c r="G82" s="13"/>
      <c r="H82" s="13"/>
      <c r="I82" s="13"/>
      <c r="J82" s="13"/>
      <c r="K82" s="13"/>
      <c r="L82" s="13"/>
      <c r="M82" s="13"/>
      <c r="N82" s="13"/>
      <c r="O82" s="13"/>
      <c r="P82" s="13"/>
      <c r="Q82" s="13"/>
      <c r="R82" s="13"/>
      <c r="S82" s="13"/>
      <c r="T82" s="13"/>
      <c r="U82" s="13"/>
      <c r="V82" s="14"/>
      <c r="W82" s="13"/>
      <c r="X82" s="13"/>
      <c r="Y82" s="13"/>
      <c r="Z82" s="13"/>
      <c r="AA82" s="13"/>
      <c r="AB82" s="13"/>
      <c r="AC82" s="13"/>
      <c r="AD82" s="13"/>
      <c r="AE82" s="14"/>
      <c r="AF82" s="14"/>
    </row>
    <row r="83" spans="3:32" s="16" customFormat="1" ht="24" customHeight="1" x14ac:dyDescent="0.15">
      <c r="C83" s="30"/>
      <c r="D83" s="13"/>
      <c r="E83" s="13"/>
      <c r="F83" s="13"/>
      <c r="G83" s="13"/>
      <c r="H83" s="13"/>
      <c r="I83" s="13"/>
      <c r="J83" s="13"/>
      <c r="K83" s="13"/>
      <c r="L83" s="13"/>
      <c r="M83" s="13"/>
      <c r="N83" s="13"/>
      <c r="O83" s="13"/>
      <c r="P83" s="13"/>
      <c r="Q83" s="13"/>
      <c r="R83" s="13"/>
      <c r="S83" s="13"/>
      <c r="T83" s="13"/>
      <c r="U83" s="13"/>
      <c r="V83" s="14"/>
      <c r="W83" s="13"/>
      <c r="X83" s="13"/>
      <c r="Y83" s="13"/>
      <c r="Z83" s="13"/>
      <c r="AA83" s="13"/>
      <c r="AB83" s="13"/>
      <c r="AC83" s="13"/>
      <c r="AD83" s="13"/>
      <c r="AE83" s="14"/>
      <c r="AF83" s="14"/>
    </row>
    <row r="84" spans="3:32" s="16" customFormat="1" ht="24" customHeight="1" x14ac:dyDescent="0.15">
      <c r="C84" s="30"/>
      <c r="D84" s="13"/>
      <c r="E84" s="13"/>
      <c r="F84" s="13"/>
      <c r="G84" s="13"/>
      <c r="H84" s="13"/>
      <c r="I84" s="13"/>
      <c r="J84" s="13"/>
      <c r="K84" s="13"/>
      <c r="L84" s="13"/>
      <c r="M84" s="13"/>
      <c r="N84" s="13"/>
      <c r="O84" s="13"/>
      <c r="P84" s="13"/>
      <c r="Q84" s="13"/>
      <c r="R84" s="13"/>
      <c r="S84" s="13"/>
      <c r="T84" s="13"/>
      <c r="U84" s="13"/>
      <c r="V84" s="14"/>
      <c r="W84" s="13"/>
      <c r="X84" s="13"/>
      <c r="Y84" s="13"/>
      <c r="Z84" s="13"/>
      <c r="AA84" s="13"/>
      <c r="AB84" s="13"/>
      <c r="AC84" s="13"/>
      <c r="AD84" s="13"/>
      <c r="AE84" s="14"/>
      <c r="AF84" s="14"/>
    </row>
    <row r="85" spans="3:32" s="16" customFormat="1" ht="24" customHeight="1" x14ac:dyDescent="0.15">
      <c r="C85" s="30"/>
      <c r="D85" s="13"/>
      <c r="E85" s="13"/>
      <c r="F85" s="13"/>
      <c r="G85" s="13"/>
      <c r="H85" s="13"/>
      <c r="I85" s="13"/>
      <c r="J85" s="13"/>
      <c r="K85" s="13"/>
      <c r="L85" s="13"/>
      <c r="M85" s="13"/>
      <c r="N85" s="13"/>
      <c r="O85" s="13"/>
      <c r="P85" s="13"/>
      <c r="Q85" s="13"/>
      <c r="R85" s="13"/>
      <c r="S85" s="13"/>
      <c r="T85" s="13"/>
      <c r="U85" s="13"/>
      <c r="V85" s="14"/>
      <c r="W85" s="13"/>
      <c r="X85" s="13"/>
      <c r="Y85" s="13"/>
      <c r="Z85" s="13"/>
      <c r="AA85" s="13"/>
      <c r="AB85" s="13"/>
      <c r="AC85" s="13"/>
      <c r="AD85" s="13"/>
      <c r="AE85" s="14"/>
      <c r="AF85" s="14"/>
    </row>
    <row r="86" spans="3:32" s="16" customFormat="1" ht="24" customHeight="1" x14ac:dyDescent="0.15">
      <c r="C86" s="30"/>
      <c r="D86" s="13"/>
      <c r="E86" s="13"/>
      <c r="F86" s="13"/>
      <c r="G86" s="13"/>
      <c r="H86" s="13"/>
      <c r="I86" s="13"/>
      <c r="J86" s="13"/>
      <c r="K86" s="13"/>
      <c r="L86" s="13"/>
      <c r="M86" s="13"/>
      <c r="N86" s="13"/>
      <c r="O86" s="13"/>
      <c r="P86" s="13"/>
      <c r="Q86" s="13"/>
      <c r="R86" s="13"/>
      <c r="S86" s="13"/>
      <c r="T86" s="13"/>
      <c r="U86" s="13"/>
      <c r="V86" s="14"/>
      <c r="W86" s="13"/>
      <c r="X86" s="13"/>
      <c r="Y86" s="13"/>
      <c r="Z86" s="13"/>
      <c r="AA86" s="13"/>
      <c r="AB86" s="13"/>
      <c r="AC86" s="13"/>
      <c r="AD86" s="13"/>
      <c r="AE86" s="14"/>
      <c r="AF86" s="14"/>
    </row>
    <row r="87" spans="3:32" s="16" customFormat="1" ht="24" customHeight="1" x14ac:dyDescent="0.15">
      <c r="C87" s="30"/>
      <c r="D87" s="13"/>
      <c r="E87" s="13"/>
      <c r="F87" s="13"/>
      <c r="G87" s="13"/>
      <c r="H87" s="13"/>
      <c r="I87" s="13"/>
      <c r="J87" s="13"/>
      <c r="K87" s="13"/>
      <c r="L87" s="13"/>
      <c r="M87" s="13"/>
      <c r="N87" s="13"/>
      <c r="O87" s="13"/>
      <c r="P87" s="13"/>
      <c r="Q87" s="13"/>
      <c r="R87" s="13"/>
      <c r="S87" s="13"/>
      <c r="T87" s="13"/>
      <c r="U87" s="13"/>
      <c r="V87" s="14"/>
      <c r="W87" s="13"/>
      <c r="X87" s="13"/>
      <c r="Y87" s="13"/>
      <c r="Z87" s="13"/>
      <c r="AA87" s="13"/>
      <c r="AB87" s="13"/>
      <c r="AC87" s="13"/>
      <c r="AD87" s="13"/>
      <c r="AE87" s="14"/>
      <c r="AF87" s="14"/>
    </row>
    <row r="88" spans="3:32" s="16" customFormat="1" ht="24" customHeight="1" x14ac:dyDescent="0.15">
      <c r="C88" s="30"/>
      <c r="D88" s="13"/>
      <c r="E88" s="13"/>
      <c r="F88" s="13"/>
      <c r="G88" s="13"/>
      <c r="H88" s="13"/>
      <c r="I88" s="13"/>
      <c r="J88" s="13"/>
      <c r="K88" s="13"/>
      <c r="L88" s="13"/>
      <c r="M88" s="13"/>
      <c r="N88" s="13"/>
      <c r="O88" s="13"/>
      <c r="P88" s="13"/>
      <c r="Q88" s="13"/>
      <c r="R88" s="13"/>
      <c r="S88" s="13"/>
      <c r="T88" s="13"/>
      <c r="U88" s="13"/>
      <c r="V88" s="14"/>
      <c r="W88" s="13"/>
      <c r="X88" s="13"/>
      <c r="Y88" s="13"/>
      <c r="Z88" s="13"/>
      <c r="AA88" s="13"/>
      <c r="AB88" s="13"/>
      <c r="AC88" s="13"/>
      <c r="AD88" s="13"/>
      <c r="AE88" s="14"/>
      <c r="AF88" s="14"/>
    </row>
    <row r="89" spans="3:32" s="16" customFormat="1" ht="24" customHeight="1" x14ac:dyDescent="0.15">
      <c r="C89" s="30"/>
      <c r="D89" s="13"/>
      <c r="E89" s="13"/>
      <c r="F89" s="13"/>
      <c r="G89" s="13"/>
      <c r="H89" s="13"/>
      <c r="I89" s="13"/>
      <c r="J89" s="13"/>
      <c r="K89" s="13"/>
      <c r="L89" s="13"/>
      <c r="M89" s="13"/>
      <c r="N89" s="13"/>
      <c r="O89" s="13"/>
      <c r="P89" s="13"/>
      <c r="Q89" s="13"/>
      <c r="R89" s="13"/>
      <c r="S89" s="13"/>
      <c r="T89" s="13"/>
      <c r="U89" s="13"/>
      <c r="V89" s="14"/>
      <c r="W89" s="13"/>
      <c r="X89" s="13"/>
      <c r="Y89" s="13"/>
      <c r="Z89" s="13"/>
      <c r="AA89" s="13"/>
      <c r="AB89" s="13"/>
      <c r="AC89" s="13"/>
      <c r="AD89" s="13"/>
      <c r="AE89" s="14"/>
      <c r="AF89" s="14"/>
    </row>
    <row r="90" spans="3:32" s="16" customFormat="1" ht="24" customHeight="1" x14ac:dyDescent="0.15">
      <c r="C90" s="30"/>
      <c r="D90" s="13"/>
      <c r="E90" s="13"/>
      <c r="F90" s="13"/>
      <c r="G90" s="13"/>
      <c r="H90" s="13"/>
      <c r="I90" s="13"/>
      <c r="J90" s="13"/>
      <c r="K90" s="13"/>
      <c r="L90" s="13"/>
      <c r="M90" s="13"/>
      <c r="N90" s="13"/>
      <c r="O90" s="13"/>
      <c r="P90" s="13"/>
      <c r="Q90" s="13"/>
      <c r="R90" s="13"/>
      <c r="S90" s="13"/>
      <c r="T90" s="13"/>
      <c r="U90" s="13"/>
      <c r="V90" s="14"/>
      <c r="W90" s="13"/>
      <c r="X90" s="13"/>
      <c r="Y90" s="13"/>
      <c r="Z90" s="13"/>
      <c r="AA90" s="13"/>
      <c r="AB90" s="13"/>
      <c r="AC90" s="13"/>
      <c r="AD90" s="13"/>
      <c r="AE90" s="14"/>
      <c r="AF90" s="14"/>
    </row>
    <row r="91" spans="3:32" s="16" customFormat="1" ht="24" customHeight="1" x14ac:dyDescent="0.15">
      <c r="C91" s="30"/>
      <c r="D91" s="13"/>
      <c r="E91" s="13"/>
      <c r="F91" s="13"/>
      <c r="G91" s="13"/>
      <c r="H91" s="13"/>
      <c r="I91" s="13"/>
      <c r="J91" s="13"/>
      <c r="K91" s="13"/>
      <c r="L91" s="13"/>
      <c r="M91" s="13"/>
      <c r="N91" s="13"/>
      <c r="O91" s="13"/>
      <c r="P91" s="13"/>
      <c r="Q91" s="13"/>
      <c r="R91" s="13"/>
      <c r="S91" s="13"/>
      <c r="T91" s="13"/>
      <c r="U91" s="13"/>
      <c r="V91" s="14"/>
      <c r="W91" s="13"/>
      <c r="X91" s="13"/>
      <c r="Y91" s="13"/>
      <c r="Z91" s="13"/>
      <c r="AA91" s="13"/>
      <c r="AB91" s="13"/>
      <c r="AC91" s="13"/>
      <c r="AD91" s="13"/>
      <c r="AE91" s="14"/>
      <c r="AF91" s="14"/>
    </row>
    <row r="92" spans="3:32" s="16" customFormat="1" ht="24" customHeight="1" x14ac:dyDescent="0.15">
      <c r="C92" s="30"/>
      <c r="D92" s="13"/>
      <c r="E92" s="13"/>
      <c r="F92" s="13"/>
      <c r="G92" s="13"/>
      <c r="H92" s="13"/>
      <c r="I92" s="13"/>
      <c r="J92" s="13"/>
      <c r="K92" s="13"/>
      <c r="L92" s="13"/>
      <c r="M92" s="13"/>
      <c r="N92" s="13"/>
      <c r="O92" s="13"/>
      <c r="P92" s="13"/>
      <c r="Q92" s="13"/>
      <c r="R92" s="13"/>
      <c r="S92" s="13"/>
      <c r="T92" s="13"/>
      <c r="U92" s="13"/>
      <c r="V92" s="14"/>
      <c r="W92" s="13"/>
      <c r="X92" s="13"/>
      <c r="Y92" s="13"/>
      <c r="Z92" s="13"/>
      <c r="AA92" s="13"/>
      <c r="AB92" s="13"/>
      <c r="AC92" s="13"/>
      <c r="AD92" s="13"/>
      <c r="AE92" s="14"/>
      <c r="AF92" s="14"/>
    </row>
    <row r="93" spans="3:32" s="16" customFormat="1" ht="24" customHeight="1" x14ac:dyDescent="0.15">
      <c r="C93" s="30"/>
      <c r="D93" s="13"/>
      <c r="E93" s="13"/>
      <c r="F93" s="13"/>
      <c r="G93" s="13"/>
      <c r="H93" s="13"/>
      <c r="I93" s="13"/>
      <c r="J93" s="13"/>
      <c r="K93" s="13"/>
      <c r="L93" s="13"/>
      <c r="M93" s="13"/>
      <c r="N93" s="13"/>
      <c r="O93" s="13"/>
      <c r="P93" s="13"/>
      <c r="Q93" s="13"/>
      <c r="R93" s="13"/>
      <c r="S93" s="13"/>
      <c r="T93" s="13"/>
      <c r="U93" s="13"/>
      <c r="V93" s="14"/>
      <c r="W93" s="13"/>
      <c r="X93" s="13"/>
      <c r="Y93" s="13"/>
      <c r="Z93" s="13"/>
      <c r="AA93" s="13"/>
      <c r="AB93" s="13"/>
      <c r="AC93" s="13"/>
      <c r="AD93" s="13"/>
      <c r="AE93" s="14"/>
      <c r="AF93" s="14"/>
    </row>
    <row r="94" spans="3:32" s="16" customFormat="1" ht="24" customHeight="1" x14ac:dyDescent="0.15">
      <c r="C94" s="30"/>
      <c r="D94" s="13"/>
      <c r="E94" s="13"/>
      <c r="F94" s="13"/>
      <c r="G94" s="13"/>
      <c r="H94" s="13"/>
      <c r="I94" s="13"/>
      <c r="J94" s="13"/>
      <c r="K94" s="13"/>
      <c r="L94" s="13"/>
      <c r="M94" s="13"/>
      <c r="N94" s="13"/>
      <c r="O94" s="13"/>
      <c r="P94" s="13"/>
      <c r="Q94" s="13"/>
      <c r="R94" s="13"/>
      <c r="S94" s="13"/>
      <c r="T94" s="13"/>
      <c r="U94" s="13"/>
      <c r="V94" s="14"/>
      <c r="W94" s="13"/>
      <c r="X94" s="13"/>
      <c r="Y94" s="13"/>
      <c r="Z94" s="13"/>
      <c r="AA94" s="13"/>
      <c r="AB94" s="13"/>
      <c r="AC94" s="13"/>
      <c r="AD94" s="13"/>
      <c r="AE94" s="14"/>
      <c r="AF94" s="14"/>
    </row>
    <row r="95" spans="3:32" s="16" customFormat="1" ht="24" customHeight="1" x14ac:dyDescent="0.15">
      <c r="C95" s="30"/>
      <c r="D95" s="13"/>
      <c r="E95" s="13"/>
      <c r="F95" s="13"/>
      <c r="G95" s="13"/>
      <c r="H95" s="13"/>
      <c r="I95" s="13"/>
      <c r="J95" s="13"/>
      <c r="K95" s="13"/>
      <c r="L95" s="13"/>
      <c r="M95" s="13"/>
      <c r="N95" s="13"/>
      <c r="O95" s="13"/>
      <c r="P95" s="13"/>
      <c r="Q95" s="13"/>
      <c r="R95" s="13"/>
      <c r="S95" s="13"/>
      <c r="T95" s="13"/>
      <c r="U95" s="13"/>
      <c r="V95" s="14"/>
      <c r="W95" s="13"/>
      <c r="X95" s="13"/>
      <c r="Y95" s="13"/>
      <c r="Z95" s="13"/>
      <c r="AA95" s="13"/>
      <c r="AB95" s="13"/>
      <c r="AC95" s="13"/>
      <c r="AD95" s="13"/>
      <c r="AE95" s="14"/>
      <c r="AF95" s="14"/>
    </row>
    <row r="96" spans="3:32" s="16" customFormat="1" ht="24" customHeight="1" x14ac:dyDescent="0.15">
      <c r="C96" s="30"/>
      <c r="D96" s="13"/>
      <c r="E96" s="13"/>
      <c r="F96" s="13"/>
      <c r="G96" s="13"/>
      <c r="H96" s="13"/>
      <c r="I96" s="13"/>
      <c r="J96" s="13"/>
      <c r="K96" s="13"/>
      <c r="L96" s="13"/>
      <c r="M96" s="13"/>
      <c r="N96" s="13"/>
      <c r="O96" s="13"/>
      <c r="P96" s="13"/>
      <c r="Q96" s="13"/>
      <c r="R96" s="13"/>
      <c r="S96" s="13"/>
      <c r="T96" s="13"/>
      <c r="U96" s="13"/>
      <c r="V96" s="14"/>
      <c r="W96" s="13"/>
      <c r="X96" s="13"/>
      <c r="Y96" s="13"/>
      <c r="Z96" s="13"/>
      <c r="AA96" s="13"/>
      <c r="AB96" s="13"/>
      <c r="AC96" s="13"/>
      <c r="AD96" s="13"/>
      <c r="AE96" s="14"/>
      <c r="AF96" s="14"/>
    </row>
    <row r="97" spans="3:32" s="16" customFormat="1" ht="24" customHeight="1" x14ac:dyDescent="0.15">
      <c r="C97" s="30"/>
      <c r="D97" s="13"/>
      <c r="E97" s="13"/>
      <c r="F97" s="13"/>
      <c r="G97" s="13"/>
      <c r="H97" s="13"/>
      <c r="I97" s="13"/>
      <c r="J97" s="13"/>
      <c r="K97" s="13"/>
      <c r="L97" s="13"/>
      <c r="M97" s="13"/>
      <c r="N97" s="13"/>
      <c r="O97" s="13"/>
      <c r="P97" s="13"/>
      <c r="Q97" s="13"/>
      <c r="R97" s="13"/>
      <c r="S97" s="13"/>
      <c r="T97" s="13"/>
      <c r="U97" s="13"/>
      <c r="V97" s="14"/>
      <c r="W97" s="13"/>
      <c r="X97" s="13"/>
      <c r="Y97" s="13"/>
      <c r="Z97" s="13"/>
      <c r="AA97" s="13"/>
      <c r="AB97" s="13"/>
      <c r="AC97" s="13"/>
      <c r="AD97" s="13"/>
      <c r="AE97" s="14"/>
      <c r="AF97" s="14"/>
    </row>
    <row r="98" spans="3:32" s="16" customFormat="1" ht="24" customHeight="1" x14ac:dyDescent="0.15">
      <c r="C98" s="30"/>
      <c r="D98" s="13"/>
      <c r="E98" s="13"/>
      <c r="F98" s="13"/>
      <c r="G98" s="13"/>
      <c r="H98" s="13"/>
      <c r="I98" s="13"/>
      <c r="J98" s="13"/>
      <c r="K98" s="13"/>
      <c r="L98" s="13"/>
      <c r="M98" s="13"/>
      <c r="N98" s="13"/>
      <c r="O98" s="13"/>
      <c r="P98" s="13"/>
      <c r="Q98" s="13"/>
      <c r="R98" s="13"/>
      <c r="S98" s="13"/>
      <c r="T98" s="13"/>
      <c r="U98" s="13"/>
      <c r="V98" s="14"/>
      <c r="W98" s="13"/>
      <c r="X98" s="13"/>
      <c r="Y98" s="13"/>
      <c r="Z98" s="13"/>
      <c r="AA98" s="13"/>
      <c r="AB98" s="13"/>
      <c r="AC98" s="13"/>
      <c r="AD98" s="13"/>
      <c r="AE98" s="14"/>
      <c r="AF98" s="14"/>
    </row>
    <row r="99" spans="3:32" s="16" customFormat="1" ht="24" customHeight="1" x14ac:dyDescent="0.15">
      <c r="C99" s="30"/>
      <c r="D99" s="13"/>
      <c r="E99" s="13"/>
      <c r="F99" s="13"/>
      <c r="G99" s="13"/>
      <c r="H99" s="13"/>
      <c r="I99" s="13"/>
      <c r="J99" s="13"/>
      <c r="K99" s="13"/>
      <c r="L99" s="13"/>
      <c r="M99" s="13"/>
      <c r="N99" s="13"/>
      <c r="O99" s="13"/>
      <c r="P99" s="13"/>
      <c r="Q99" s="13"/>
      <c r="R99" s="13"/>
      <c r="S99" s="13"/>
      <c r="T99" s="13"/>
      <c r="U99" s="13"/>
      <c r="V99" s="14"/>
      <c r="W99" s="13"/>
      <c r="X99" s="13"/>
      <c r="Y99" s="13"/>
      <c r="Z99" s="13"/>
      <c r="AA99" s="13"/>
      <c r="AB99" s="13"/>
      <c r="AC99" s="13"/>
      <c r="AD99" s="13"/>
      <c r="AE99" s="14"/>
      <c r="AF99" s="14"/>
    </row>
    <row r="100" spans="3:32" s="16" customFormat="1" ht="24" customHeight="1" x14ac:dyDescent="0.15">
      <c r="C100" s="30"/>
      <c r="D100" s="13"/>
      <c r="E100" s="13"/>
      <c r="F100" s="13"/>
      <c r="G100" s="13"/>
      <c r="H100" s="13"/>
      <c r="I100" s="13"/>
      <c r="J100" s="13"/>
      <c r="K100" s="13"/>
      <c r="L100" s="13"/>
      <c r="M100" s="13"/>
      <c r="N100" s="13"/>
      <c r="O100" s="13"/>
      <c r="P100" s="13"/>
      <c r="Q100" s="13"/>
      <c r="R100" s="13"/>
      <c r="S100" s="13"/>
      <c r="T100" s="13"/>
      <c r="U100" s="13"/>
      <c r="V100" s="14"/>
      <c r="W100" s="13"/>
      <c r="X100" s="13"/>
      <c r="Y100" s="13"/>
      <c r="Z100" s="13"/>
      <c r="AA100" s="13"/>
      <c r="AB100" s="13"/>
      <c r="AC100" s="13"/>
      <c r="AD100" s="13"/>
      <c r="AE100" s="14"/>
      <c r="AF100" s="14"/>
    </row>
    <row r="101" spans="3:32" s="16" customFormat="1" ht="24" customHeight="1" x14ac:dyDescent="0.15">
      <c r="C101" s="30"/>
      <c r="D101" s="13"/>
      <c r="E101" s="13"/>
      <c r="F101" s="13"/>
      <c r="G101" s="13"/>
      <c r="H101" s="13"/>
      <c r="I101" s="13"/>
      <c r="J101" s="13"/>
      <c r="K101" s="13"/>
      <c r="L101" s="13"/>
      <c r="M101" s="13"/>
      <c r="N101" s="13"/>
      <c r="O101" s="13"/>
      <c r="P101" s="13"/>
      <c r="Q101" s="13"/>
      <c r="R101" s="13"/>
      <c r="S101" s="13"/>
      <c r="T101" s="13"/>
      <c r="U101" s="13"/>
      <c r="V101" s="14"/>
      <c r="W101" s="13"/>
      <c r="X101" s="13"/>
      <c r="Y101" s="13"/>
      <c r="Z101" s="13"/>
      <c r="AA101" s="13"/>
      <c r="AB101" s="13"/>
      <c r="AC101" s="13"/>
      <c r="AD101" s="13"/>
      <c r="AE101" s="14"/>
      <c r="AF101" s="14"/>
    </row>
    <row r="102" spans="3:32" s="16" customFormat="1" ht="24" customHeight="1" x14ac:dyDescent="0.15">
      <c r="C102" s="30"/>
      <c r="D102" s="13"/>
      <c r="E102" s="13"/>
      <c r="F102" s="13"/>
      <c r="G102" s="13"/>
      <c r="H102" s="13"/>
      <c r="I102" s="13"/>
      <c r="J102" s="13"/>
      <c r="K102" s="13"/>
      <c r="L102" s="13"/>
      <c r="M102" s="13"/>
      <c r="N102" s="13"/>
      <c r="O102" s="13"/>
      <c r="P102" s="13"/>
      <c r="Q102" s="13"/>
      <c r="R102" s="13"/>
      <c r="S102" s="13"/>
      <c r="T102" s="13"/>
      <c r="U102" s="13"/>
      <c r="V102" s="14"/>
      <c r="W102" s="13"/>
      <c r="X102" s="13"/>
      <c r="Y102" s="13"/>
      <c r="Z102" s="13"/>
      <c r="AA102" s="13"/>
      <c r="AB102" s="13"/>
      <c r="AC102" s="13"/>
      <c r="AD102" s="13"/>
      <c r="AE102" s="14"/>
      <c r="AF102" s="14"/>
    </row>
    <row r="103" spans="3:32" s="16" customFormat="1" ht="24" customHeight="1" x14ac:dyDescent="0.15">
      <c r="C103" s="30"/>
      <c r="D103" s="13"/>
      <c r="E103" s="13"/>
      <c r="F103" s="13"/>
      <c r="G103" s="13"/>
      <c r="H103" s="13"/>
      <c r="I103" s="13"/>
      <c r="J103" s="13"/>
      <c r="K103" s="13"/>
      <c r="L103" s="13"/>
      <c r="M103" s="13"/>
      <c r="N103" s="13"/>
      <c r="O103" s="13"/>
      <c r="P103" s="13"/>
      <c r="Q103" s="13"/>
      <c r="R103" s="13"/>
      <c r="S103" s="13"/>
      <c r="T103" s="13"/>
      <c r="U103" s="13"/>
      <c r="V103" s="14"/>
      <c r="W103" s="13"/>
      <c r="X103" s="13"/>
      <c r="Y103" s="13"/>
      <c r="Z103" s="13"/>
      <c r="AA103" s="13"/>
      <c r="AB103" s="13"/>
      <c r="AC103" s="13"/>
      <c r="AD103" s="13"/>
      <c r="AE103" s="14"/>
      <c r="AF103" s="14"/>
    </row>
    <row r="104" spans="3:32" s="16" customFormat="1" ht="24" customHeight="1" x14ac:dyDescent="0.15">
      <c r="C104" s="30"/>
      <c r="D104" s="13"/>
      <c r="E104" s="13"/>
      <c r="F104" s="13"/>
      <c r="G104" s="13"/>
      <c r="H104" s="13"/>
      <c r="I104" s="13"/>
      <c r="J104" s="13"/>
      <c r="K104" s="13"/>
      <c r="L104" s="13"/>
      <c r="M104" s="13"/>
      <c r="N104" s="13"/>
      <c r="O104" s="13"/>
      <c r="P104" s="13"/>
      <c r="Q104" s="13"/>
      <c r="R104" s="13"/>
      <c r="S104" s="13"/>
      <c r="T104" s="13"/>
      <c r="U104" s="13"/>
      <c r="V104" s="14"/>
      <c r="W104" s="13"/>
      <c r="X104" s="13"/>
      <c r="Y104" s="13"/>
      <c r="Z104" s="13"/>
      <c r="AA104" s="13"/>
      <c r="AB104" s="13"/>
      <c r="AC104" s="13"/>
      <c r="AD104" s="13"/>
      <c r="AE104" s="14"/>
      <c r="AF104" s="14"/>
    </row>
    <row r="105" spans="3:32" s="16" customFormat="1" ht="24" customHeight="1" x14ac:dyDescent="0.15">
      <c r="C105" s="30"/>
      <c r="D105" s="13"/>
      <c r="E105" s="13"/>
      <c r="F105" s="13"/>
      <c r="G105" s="13"/>
      <c r="H105" s="13"/>
      <c r="I105" s="13"/>
      <c r="J105" s="13"/>
      <c r="K105" s="13"/>
      <c r="L105" s="13"/>
      <c r="M105" s="13"/>
      <c r="N105" s="13"/>
      <c r="O105" s="13"/>
      <c r="P105" s="13"/>
      <c r="Q105" s="13"/>
      <c r="R105" s="13"/>
      <c r="S105" s="13"/>
      <c r="T105" s="13"/>
      <c r="U105" s="13"/>
      <c r="V105" s="14"/>
      <c r="W105" s="13"/>
      <c r="X105" s="13"/>
      <c r="Y105" s="13"/>
      <c r="Z105" s="13"/>
      <c r="AA105" s="13"/>
      <c r="AB105" s="13"/>
      <c r="AC105" s="13"/>
      <c r="AD105" s="13"/>
      <c r="AE105" s="14"/>
      <c r="AF105" s="14"/>
    </row>
    <row r="106" spans="3:32" s="16" customFormat="1" ht="24" customHeight="1" x14ac:dyDescent="0.15">
      <c r="C106" s="30"/>
      <c r="D106" s="13"/>
      <c r="E106" s="13"/>
      <c r="F106" s="13"/>
      <c r="G106" s="13"/>
      <c r="H106" s="13"/>
      <c r="I106" s="13"/>
      <c r="J106" s="13"/>
      <c r="K106" s="13"/>
      <c r="L106" s="13"/>
      <c r="M106" s="13"/>
      <c r="N106" s="13"/>
      <c r="O106" s="13"/>
      <c r="P106" s="13"/>
      <c r="Q106" s="13"/>
      <c r="R106" s="13"/>
      <c r="S106" s="13"/>
      <c r="T106" s="13"/>
      <c r="U106" s="13"/>
      <c r="V106" s="14"/>
      <c r="W106" s="13"/>
      <c r="X106" s="13"/>
      <c r="Y106" s="13"/>
      <c r="Z106" s="13"/>
      <c r="AA106" s="13"/>
      <c r="AB106" s="13"/>
      <c r="AC106" s="13"/>
      <c r="AD106" s="13"/>
      <c r="AE106" s="14"/>
      <c r="AF106" s="14"/>
    </row>
    <row r="107" spans="3:32" s="16" customFormat="1" ht="24" customHeight="1" x14ac:dyDescent="0.15">
      <c r="C107" s="30"/>
      <c r="D107" s="13"/>
      <c r="E107" s="13"/>
      <c r="F107" s="13"/>
      <c r="G107" s="13"/>
      <c r="H107" s="13"/>
      <c r="I107" s="13"/>
      <c r="J107" s="13"/>
      <c r="K107" s="13"/>
      <c r="L107" s="13"/>
      <c r="M107" s="13"/>
      <c r="N107" s="13"/>
      <c r="O107" s="13"/>
      <c r="P107" s="13"/>
      <c r="Q107" s="13"/>
      <c r="R107" s="13"/>
      <c r="S107" s="13"/>
      <c r="T107" s="13"/>
      <c r="U107" s="13"/>
      <c r="V107" s="14"/>
      <c r="W107" s="13"/>
      <c r="X107" s="13"/>
      <c r="Y107" s="13"/>
      <c r="Z107" s="13"/>
      <c r="AA107" s="13"/>
      <c r="AB107" s="13"/>
      <c r="AC107" s="13"/>
      <c r="AD107" s="13"/>
      <c r="AE107" s="14"/>
      <c r="AF107" s="14"/>
    </row>
    <row r="108" spans="3:32" s="16" customFormat="1" ht="24" customHeight="1" x14ac:dyDescent="0.15">
      <c r="C108" s="30"/>
      <c r="D108" s="13"/>
      <c r="E108" s="13"/>
      <c r="F108" s="13"/>
      <c r="G108" s="13"/>
      <c r="H108" s="13"/>
      <c r="I108" s="13"/>
      <c r="J108" s="13"/>
      <c r="K108" s="13"/>
      <c r="L108" s="13"/>
      <c r="M108" s="13"/>
      <c r="N108" s="13"/>
      <c r="O108" s="13"/>
      <c r="P108" s="13"/>
      <c r="Q108" s="13"/>
      <c r="R108" s="13"/>
      <c r="S108" s="13"/>
      <c r="T108" s="13"/>
      <c r="U108" s="13"/>
      <c r="V108" s="14"/>
      <c r="W108" s="13"/>
      <c r="X108" s="13"/>
      <c r="Y108" s="13"/>
      <c r="Z108" s="13"/>
      <c r="AA108" s="13"/>
      <c r="AB108" s="13"/>
      <c r="AC108" s="13"/>
      <c r="AD108" s="13"/>
      <c r="AE108" s="14"/>
      <c r="AF108" s="14"/>
    </row>
    <row r="109" spans="3:32" s="16" customFormat="1" ht="24" customHeight="1" x14ac:dyDescent="0.15">
      <c r="C109" s="30"/>
      <c r="D109" s="13"/>
      <c r="E109" s="13"/>
      <c r="F109" s="13"/>
      <c r="G109" s="13"/>
      <c r="H109" s="13"/>
      <c r="I109" s="13"/>
      <c r="J109" s="13"/>
      <c r="K109" s="13"/>
      <c r="L109" s="13"/>
      <c r="M109" s="13"/>
      <c r="N109" s="13"/>
      <c r="O109" s="13"/>
      <c r="P109" s="13"/>
      <c r="Q109" s="13"/>
      <c r="R109" s="13"/>
      <c r="S109" s="13"/>
      <c r="T109" s="13"/>
      <c r="U109" s="13"/>
      <c r="V109" s="14"/>
      <c r="W109" s="13"/>
      <c r="X109" s="13"/>
      <c r="Y109" s="13"/>
      <c r="Z109" s="13"/>
      <c r="AA109" s="13"/>
      <c r="AB109" s="13"/>
      <c r="AC109" s="13"/>
      <c r="AD109" s="13"/>
      <c r="AE109" s="14"/>
      <c r="AF109" s="14"/>
    </row>
    <row r="110" spans="3:32" s="16" customFormat="1" ht="24" customHeight="1" x14ac:dyDescent="0.15">
      <c r="C110" s="30"/>
      <c r="D110" s="13"/>
      <c r="E110" s="13"/>
      <c r="F110" s="13"/>
      <c r="G110" s="13"/>
      <c r="H110" s="13"/>
      <c r="I110" s="13"/>
      <c r="J110" s="13"/>
      <c r="K110" s="13"/>
      <c r="L110" s="13"/>
      <c r="M110" s="13"/>
      <c r="N110" s="13"/>
      <c r="O110" s="13"/>
      <c r="P110" s="13"/>
      <c r="Q110" s="13"/>
      <c r="R110" s="13"/>
      <c r="S110" s="13"/>
      <c r="T110" s="13"/>
      <c r="U110" s="13"/>
      <c r="V110" s="14"/>
      <c r="W110" s="13"/>
      <c r="X110" s="13"/>
      <c r="Y110" s="13"/>
      <c r="Z110" s="13"/>
      <c r="AA110" s="13"/>
      <c r="AB110" s="13"/>
      <c r="AC110" s="13"/>
      <c r="AD110" s="13"/>
      <c r="AE110" s="14"/>
      <c r="AF110" s="14"/>
    </row>
    <row r="111" spans="3:32" s="16" customFormat="1" ht="24" customHeight="1" x14ac:dyDescent="0.15">
      <c r="C111" s="30"/>
      <c r="D111" s="13"/>
      <c r="E111" s="13"/>
      <c r="F111" s="13"/>
      <c r="G111" s="13"/>
      <c r="H111" s="13"/>
      <c r="I111" s="13"/>
      <c r="J111" s="13"/>
      <c r="K111" s="13"/>
      <c r="L111" s="13"/>
      <c r="M111" s="13"/>
      <c r="N111" s="13"/>
      <c r="O111" s="13"/>
      <c r="P111" s="13"/>
      <c r="Q111" s="13"/>
      <c r="R111" s="13"/>
      <c r="S111" s="13"/>
      <c r="T111" s="13"/>
      <c r="U111" s="13"/>
      <c r="V111" s="14"/>
      <c r="W111" s="13"/>
      <c r="X111" s="13"/>
      <c r="Y111" s="13"/>
      <c r="Z111" s="13"/>
      <c r="AA111" s="13"/>
      <c r="AB111" s="13"/>
      <c r="AC111" s="13"/>
      <c r="AD111" s="13"/>
      <c r="AE111" s="14"/>
      <c r="AF111" s="14"/>
    </row>
    <row r="112" spans="3:32" s="16" customFormat="1" ht="24" customHeight="1" x14ac:dyDescent="0.15">
      <c r="C112" s="30"/>
      <c r="D112" s="13"/>
      <c r="E112" s="13"/>
      <c r="F112" s="13"/>
      <c r="G112" s="13"/>
      <c r="H112" s="13"/>
      <c r="I112" s="13"/>
      <c r="J112" s="13"/>
      <c r="K112" s="13"/>
      <c r="L112" s="13"/>
      <c r="M112" s="13"/>
      <c r="N112" s="13"/>
      <c r="O112" s="13"/>
      <c r="P112" s="13"/>
      <c r="Q112" s="13"/>
      <c r="R112" s="13"/>
      <c r="S112" s="13"/>
      <c r="T112" s="13"/>
      <c r="U112" s="13"/>
      <c r="V112" s="14"/>
      <c r="W112" s="13"/>
      <c r="X112" s="13"/>
      <c r="Y112" s="13"/>
      <c r="Z112" s="13"/>
      <c r="AA112" s="13"/>
      <c r="AB112" s="13"/>
      <c r="AC112" s="13"/>
      <c r="AD112" s="13"/>
      <c r="AE112" s="14"/>
      <c r="AF112" s="14"/>
    </row>
    <row r="113" spans="3:32" s="16" customFormat="1" ht="24" customHeight="1" x14ac:dyDescent="0.15">
      <c r="C113" s="30"/>
      <c r="D113" s="13"/>
      <c r="E113" s="13"/>
      <c r="F113" s="13"/>
      <c r="G113" s="13"/>
      <c r="H113" s="13"/>
      <c r="I113" s="13"/>
      <c r="J113" s="13"/>
      <c r="K113" s="13"/>
      <c r="L113" s="13"/>
      <c r="M113" s="13"/>
      <c r="N113" s="13"/>
      <c r="O113" s="13"/>
      <c r="P113" s="13"/>
      <c r="Q113" s="13"/>
      <c r="R113" s="13"/>
      <c r="S113" s="13"/>
      <c r="T113" s="13"/>
      <c r="U113" s="13"/>
      <c r="V113" s="14"/>
      <c r="W113" s="13"/>
      <c r="X113" s="13"/>
      <c r="Y113" s="13"/>
      <c r="Z113" s="13"/>
      <c r="AA113" s="13"/>
      <c r="AB113" s="13"/>
      <c r="AC113" s="13"/>
      <c r="AD113" s="13"/>
      <c r="AE113" s="14"/>
      <c r="AF113" s="14"/>
    </row>
    <row r="114" spans="3:32" s="16" customFormat="1" ht="24" customHeight="1" x14ac:dyDescent="0.15">
      <c r="C114" s="30"/>
      <c r="D114" s="13"/>
      <c r="E114" s="13"/>
      <c r="F114" s="13"/>
      <c r="G114" s="13"/>
      <c r="H114" s="13"/>
      <c r="I114" s="13"/>
      <c r="J114" s="13"/>
      <c r="K114" s="13"/>
      <c r="L114" s="13"/>
      <c r="M114" s="13"/>
      <c r="N114" s="13"/>
      <c r="O114" s="13"/>
      <c r="P114" s="13"/>
      <c r="Q114" s="13"/>
      <c r="R114" s="13"/>
      <c r="S114" s="13"/>
      <c r="T114" s="13"/>
      <c r="U114" s="13"/>
      <c r="V114" s="14"/>
      <c r="W114" s="13"/>
      <c r="X114" s="13"/>
      <c r="Y114" s="13"/>
      <c r="Z114" s="13"/>
      <c r="AA114" s="13"/>
      <c r="AB114" s="13"/>
      <c r="AC114" s="13"/>
      <c r="AD114" s="13"/>
      <c r="AE114" s="14"/>
      <c r="AF114" s="14"/>
    </row>
    <row r="115" spans="3:32" s="16" customFormat="1" ht="24" customHeight="1" x14ac:dyDescent="0.15">
      <c r="C115" s="30"/>
      <c r="D115" s="13"/>
      <c r="E115" s="13"/>
      <c r="F115" s="13"/>
      <c r="G115" s="13"/>
      <c r="H115" s="13"/>
      <c r="I115" s="13"/>
      <c r="J115" s="13"/>
      <c r="K115" s="13"/>
      <c r="L115" s="13"/>
      <c r="M115" s="13"/>
      <c r="N115" s="13"/>
      <c r="O115" s="13"/>
      <c r="P115" s="13"/>
      <c r="Q115" s="13"/>
      <c r="R115" s="13"/>
      <c r="S115" s="13"/>
      <c r="T115" s="13"/>
      <c r="U115" s="13"/>
      <c r="V115" s="14"/>
      <c r="W115" s="13"/>
      <c r="X115" s="13"/>
      <c r="Y115" s="13"/>
      <c r="Z115" s="13"/>
      <c r="AA115" s="13"/>
      <c r="AB115" s="13"/>
      <c r="AC115" s="13"/>
      <c r="AD115" s="13"/>
      <c r="AE115" s="14"/>
      <c r="AF115" s="14"/>
    </row>
    <row r="116" spans="3:32" s="16" customFormat="1" ht="24" customHeight="1" x14ac:dyDescent="0.15">
      <c r="C116" s="30"/>
      <c r="D116" s="13"/>
      <c r="E116" s="13"/>
      <c r="F116" s="13"/>
      <c r="G116" s="13"/>
      <c r="H116" s="13"/>
      <c r="I116" s="13"/>
      <c r="J116" s="13"/>
      <c r="K116" s="13"/>
      <c r="L116" s="13"/>
      <c r="M116" s="13"/>
      <c r="N116" s="13"/>
      <c r="O116" s="13"/>
      <c r="P116" s="13"/>
      <c r="Q116" s="13"/>
      <c r="R116" s="13"/>
      <c r="S116" s="13"/>
      <c r="T116" s="13"/>
      <c r="U116" s="13"/>
      <c r="V116" s="14"/>
      <c r="W116" s="13"/>
      <c r="X116" s="13"/>
      <c r="Y116" s="13"/>
      <c r="Z116" s="13"/>
      <c r="AA116" s="13"/>
      <c r="AB116" s="13"/>
      <c r="AC116" s="13"/>
      <c r="AD116" s="13"/>
      <c r="AE116" s="14"/>
      <c r="AF116" s="14"/>
    </row>
    <row r="117" spans="3:32" s="16" customFormat="1" ht="24" customHeight="1" x14ac:dyDescent="0.15">
      <c r="C117" s="30"/>
      <c r="D117" s="13"/>
      <c r="E117" s="13"/>
      <c r="F117" s="13"/>
      <c r="G117" s="13"/>
      <c r="H117" s="13"/>
      <c r="I117" s="13"/>
      <c r="J117" s="13"/>
      <c r="K117" s="13"/>
      <c r="L117" s="13"/>
      <c r="M117" s="13"/>
      <c r="N117" s="13"/>
      <c r="O117" s="13"/>
      <c r="P117" s="13"/>
      <c r="Q117" s="13"/>
      <c r="R117" s="13"/>
      <c r="S117" s="13"/>
      <c r="T117" s="13"/>
      <c r="U117" s="13"/>
      <c r="V117" s="14"/>
      <c r="W117" s="13"/>
      <c r="X117" s="13"/>
      <c r="Y117" s="13"/>
      <c r="Z117" s="13"/>
      <c r="AA117" s="13"/>
      <c r="AB117" s="13"/>
      <c r="AC117" s="13"/>
      <c r="AD117" s="13"/>
      <c r="AE117" s="14"/>
      <c r="AF117" s="14"/>
    </row>
    <row r="118" spans="3:32" s="16" customFormat="1" ht="24" customHeight="1" x14ac:dyDescent="0.15">
      <c r="C118" s="30"/>
      <c r="D118" s="13"/>
      <c r="E118" s="13"/>
      <c r="F118" s="13"/>
      <c r="G118" s="13"/>
      <c r="H118" s="13"/>
      <c r="I118" s="13"/>
      <c r="J118" s="13"/>
      <c r="K118" s="13"/>
      <c r="L118" s="13"/>
      <c r="M118" s="13"/>
      <c r="N118" s="13"/>
      <c r="O118" s="13"/>
      <c r="P118" s="13"/>
      <c r="Q118" s="13"/>
      <c r="R118" s="13"/>
      <c r="S118" s="13"/>
      <c r="T118" s="13"/>
      <c r="U118" s="13"/>
      <c r="V118" s="14"/>
      <c r="W118" s="13"/>
      <c r="X118" s="13"/>
      <c r="Y118" s="13"/>
      <c r="Z118" s="13"/>
      <c r="AA118" s="13"/>
      <c r="AB118" s="13"/>
      <c r="AC118" s="13"/>
      <c r="AD118" s="13"/>
      <c r="AE118" s="14"/>
      <c r="AF118" s="14"/>
    </row>
    <row r="119" spans="3:32" s="16" customFormat="1" ht="24" customHeight="1" x14ac:dyDescent="0.15">
      <c r="C119" s="30"/>
      <c r="D119" s="13"/>
      <c r="E119" s="13"/>
      <c r="F119" s="13"/>
      <c r="G119" s="13"/>
      <c r="H119" s="13"/>
      <c r="I119" s="13"/>
      <c r="J119" s="13"/>
      <c r="K119" s="13"/>
      <c r="L119" s="13"/>
      <c r="M119" s="13"/>
      <c r="N119" s="13"/>
      <c r="O119" s="13"/>
      <c r="P119" s="13"/>
      <c r="Q119" s="13"/>
      <c r="R119" s="13"/>
      <c r="S119" s="13"/>
      <c r="T119" s="13"/>
      <c r="U119" s="13"/>
      <c r="V119" s="14"/>
      <c r="W119" s="13"/>
      <c r="X119" s="13"/>
      <c r="Y119" s="13"/>
      <c r="Z119" s="13"/>
      <c r="AA119" s="13"/>
      <c r="AB119" s="13"/>
      <c r="AC119" s="13"/>
      <c r="AD119" s="13"/>
      <c r="AE119" s="14"/>
      <c r="AF119" s="14"/>
    </row>
    <row r="120" spans="3:32" s="16" customFormat="1" ht="24" customHeight="1" x14ac:dyDescent="0.15">
      <c r="C120" s="30"/>
      <c r="D120" s="13"/>
      <c r="E120" s="13"/>
      <c r="F120" s="13"/>
      <c r="G120" s="13"/>
      <c r="H120" s="13"/>
      <c r="I120" s="13"/>
      <c r="J120" s="13"/>
      <c r="K120" s="13"/>
      <c r="L120" s="13"/>
      <c r="M120" s="13"/>
      <c r="N120" s="13"/>
      <c r="O120" s="13"/>
      <c r="P120" s="13"/>
      <c r="Q120" s="13"/>
      <c r="R120" s="13"/>
      <c r="S120" s="13"/>
      <c r="T120" s="13"/>
      <c r="U120" s="13"/>
      <c r="V120" s="14"/>
      <c r="W120" s="13"/>
      <c r="X120" s="13"/>
      <c r="Y120" s="13"/>
      <c r="Z120" s="13"/>
      <c r="AA120" s="13"/>
      <c r="AB120" s="13"/>
      <c r="AC120" s="13"/>
      <c r="AD120" s="13"/>
      <c r="AE120" s="14"/>
      <c r="AF120" s="14"/>
    </row>
    <row r="121" spans="3:32" s="16" customFormat="1" ht="24" customHeight="1" x14ac:dyDescent="0.15">
      <c r="C121" s="30"/>
      <c r="D121" s="13"/>
      <c r="E121" s="13"/>
      <c r="F121" s="13"/>
      <c r="G121" s="13"/>
      <c r="H121" s="13"/>
      <c r="I121" s="13"/>
      <c r="J121" s="13"/>
      <c r="K121" s="13"/>
      <c r="L121" s="13"/>
      <c r="M121" s="13"/>
      <c r="N121" s="13"/>
      <c r="O121" s="13"/>
      <c r="P121" s="13"/>
      <c r="Q121" s="13"/>
      <c r="R121" s="13"/>
      <c r="S121" s="13"/>
      <c r="T121" s="13"/>
      <c r="U121" s="13"/>
      <c r="V121" s="14"/>
      <c r="W121" s="13"/>
      <c r="X121" s="13"/>
      <c r="Y121" s="13"/>
      <c r="Z121" s="13"/>
      <c r="AA121" s="13"/>
      <c r="AB121" s="13"/>
      <c r="AC121" s="13"/>
      <c r="AD121" s="13"/>
      <c r="AE121" s="14"/>
      <c r="AF121" s="14"/>
    </row>
    <row r="122" spans="3:32" s="16" customFormat="1" ht="24" customHeight="1" x14ac:dyDescent="0.15">
      <c r="C122" s="30"/>
      <c r="D122" s="13"/>
      <c r="E122" s="13"/>
      <c r="F122" s="13"/>
      <c r="G122" s="13"/>
      <c r="H122" s="13"/>
      <c r="I122" s="13"/>
      <c r="J122" s="13"/>
      <c r="K122" s="13"/>
      <c r="L122" s="13"/>
      <c r="M122" s="13"/>
      <c r="N122" s="13"/>
      <c r="O122" s="13"/>
      <c r="P122" s="13"/>
      <c r="Q122" s="13"/>
      <c r="R122" s="13"/>
      <c r="S122" s="13"/>
      <c r="T122" s="13"/>
      <c r="U122" s="13"/>
      <c r="V122" s="14"/>
      <c r="W122" s="13"/>
      <c r="X122" s="13"/>
      <c r="Y122" s="13"/>
      <c r="Z122" s="13"/>
      <c r="AA122" s="13"/>
      <c r="AB122" s="13"/>
      <c r="AC122" s="13"/>
      <c r="AD122" s="13"/>
      <c r="AE122" s="14"/>
      <c r="AF122" s="14"/>
    </row>
    <row r="123" spans="3:32" s="16" customFormat="1" ht="24" customHeight="1" x14ac:dyDescent="0.15">
      <c r="C123" s="30"/>
      <c r="D123" s="13"/>
      <c r="E123" s="13"/>
      <c r="F123" s="13"/>
      <c r="G123" s="13"/>
      <c r="H123" s="13"/>
      <c r="I123" s="13"/>
      <c r="J123" s="13"/>
      <c r="K123" s="13"/>
      <c r="L123" s="13"/>
      <c r="M123" s="13"/>
      <c r="N123" s="13"/>
      <c r="O123" s="13"/>
      <c r="P123" s="13"/>
      <c r="Q123" s="13"/>
      <c r="R123" s="13"/>
      <c r="S123" s="13"/>
      <c r="T123" s="13"/>
      <c r="U123" s="13"/>
      <c r="V123" s="14"/>
      <c r="W123" s="13"/>
      <c r="X123" s="13"/>
      <c r="Y123" s="13"/>
      <c r="Z123" s="13"/>
      <c r="AA123" s="13"/>
      <c r="AB123" s="13"/>
      <c r="AC123" s="13"/>
      <c r="AD123" s="13"/>
      <c r="AE123" s="14"/>
      <c r="AF123" s="14"/>
    </row>
  </sheetData>
  <mergeCells count="60">
    <mergeCell ref="A1:Q2"/>
    <mergeCell ref="O45:O46"/>
    <mergeCell ref="F12:F13"/>
    <mergeCell ref="G12:G13"/>
    <mergeCell ref="I19:N19"/>
    <mergeCell ref="B19:G19"/>
    <mergeCell ref="B27:B28"/>
    <mergeCell ref="B39:Q39"/>
    <mergeCell ref="B33:G33"/>
    <mergeCell ref="I33:R33"/>
    <mergeCell ref="R39:R40"/>
    <mergeCell ref="A45:A49"/>
    <mergeCell ref="A51:A55"/>
    <mergeCell ref="B26:E26"/>
    <mergeCell ref="I26:L26"/>
    <mergeCell ref="B51:I51"/>
    <mergeCell ref="K51:R51"/>
    <mergeCell ref="J27:J28"/>
    <mergeCell ref="K27:K28"/>
    <mergeCell ref="L27:L28"/>
    <mergeCell ref="B45:G45"/>
    <mergeCell ref="I45:N45"/>
    <mergeCell ref="C27:C28"/>
    <mergeCell ref="D27:D28"/>
    <mergeCell ref="E27:E28"/>
    <mergeCell ref="A26:A31"/>
    <mergeCell ref="B11:G11"/>
    <mergeCell ref="I11:N11"/>
    <mergeCell ref="N4:N5"/>
    <mergeCell ref="A11:A17"/>
    <mergeCell ref="B12:B13"/>
    <mergeCell ref="B4:B5"/>
    <mergeCell ref="D12:D13"/>
    <mergeCell ref="D4:D5"/>
    <mergeCell ref="F4:F5"/>
    <mergeCell ref="C4:C5"/>
    <mergeCell ref="A33:A37"/>
    <mergeCell ref="A39:A43"/>
    <mergeCell ref="P4:P5"/>
    <mergeCell ref="A19:A24"/>
    <mergeCell ref="E12:E13"/>
    <mergeCell ref="M4:M5"/>
    <mergeCell ref="M12:M13"/>
    <mergeCell ref="C12:C13"/>
    <mergeCell ref="N12:N13"/>
    <mergeCell ref="I12:I13"/>
    <mergeCell ref="J12:J13"/>
    <mergeCell ref="K12:K13"/>
    <mergeCell ref="L12:L13"/>
    <mergeCell ref="I27:I28"/>
    <mergeCell ref="A4:A9"/>
    <mergeCell ref="Q4:Q5"/>
    <mergeCell ref="E4:E5"/>
    <mergeCell ref="G4:G5"/>
    <mergeCell ref="L4:L5"/>
    <mergeCell ref="O4:O5"/>
    <mergeCell ref="H4:H5"/>
    <mergeCell ref="I4:I5"/>
    <mergeCell ref="J4:J5"/>
    <mergeCell ref="K4:K5"/>
  </mergeCells>
  <phoneticPr fontId="3" type="noConversion"/>
  <pageMargins left="0.25" right="0.25" top="0.75" bottom="0.75" header="0.3" footer="0.3"/>
  <pageSetup paperSize="1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I209"/>
  <sheetViews>
    <sheetView topLeftCell="H66" zoomScale="40" zoomScaleNormal="40" zoomScalePageLayoutView="40" workbookViewId="0">
      <pane xSplit="200" activePane="topRight"/>
      <selection activeCell="AH2" sqref="AH2:AI2"/>
      <selection pane="topRight" activeCell="AF24" sqref="AF24"/>
    </sheetView>
  </sheetViews>
  <sheetFormatPr baseColWidth="10" defaultColWidth="17" defaultRowHeight="28" customHeight="1" x14ac:dyDescent="0.2"/>
  <cols>
    <col min="1" max="20" width="12.6640625" style="13" customWidth="1"/>
    <col min="21" max="21" width="12.6640625" style="14" customWidth="1"/>
    <col min="22" max="31" width="12.6640625" style="13" customWidth="1"/>
    <col min="32" max="32" width="106.6640625" style="109" customWidth="1"/>
    <col min="33" max="16384" width="17" style="13"/>
  </cols>
  <sheetData>
    <row r="1" spans="1:35" ht="33" customHeight="1" x14ac:dyDescent="0.2">
      <c r="A1" s="274" t="s">
        <v>4</v>
      </c>
      <c r="B1" s="274"/>
      <c r="C1" s="274" t="s">
        <v>450</v>
      </c>
      <c r="D1" s="274"/>
      <c r="E1" s="274"/>
      <c r="F1" s="274" t="s">
        <v>5</v>
      </c>
      <c r="G1" s="274"/>
      <c r="H1" s="274"/>
      <c r="I1" s="274"/>
      <c r="J1" s="274"/>
      <c r="K1" s="274"/>
      <c r="L1" s="274"/>
      <c r="M1" s="274"/>
      <c r="N1" s="274"/>
      <c r="O1" s="274"/>
      <c r="P1" s="274"/>
      <c r="Q1" s="274"/>
      <c r="R1" s="274"/>
      <c r="S1" s="274"/>
      <c r="T1" s="274"/>
      <c r="U1" s="275" t="s">
        <v>23</v>
      </c>
      <c r="V1" s="275" t="s">
        <v>24</v>
      </c>
      <c r="W1" s="275"/>
      <c r="X1" s="275"/>
      <c r="Y1" s="275"/>
      <c r="Z1" s="274" t="s">
        <v>15</v>
      </c>
      <c r="AA1" s="274"/>
      <c r="AB1" s="274" t="s">
        <v>16</v>
      </c>
      <c r="AC1" s="274"/>
      <c r="AD1" s="275" t="s">
        <v>354</v>
      </c>
      <c r="AE1" s="275"/>
      <c r="AF1" s="274" t="s">
        <v>162</v>
      </c>
      <c r="AH1" s="199"/>
      <c r="AI1" s="199"/>
    </row>
    <row r="2" spans="1:35" ht="33" customHeight="1" x14ac:dyDescent="0.2">
      <c r="A2" s="274"/>
      <c r="B2" s="274"/>
      <c r="C2" s="274"/>
      <c r="D2" s="274"/>
      <c r="E2" s="274"/>
      <c r="F2" s="275" t="s">
        <v>8</v>
      </c>
      <c r="G2" s="274" t="s">
        <v>9</v>
      </c>
      <c r="H2" s="274"/>
      <c r="I2" s="274"/>
      <c r="J2" s="275" t="s">
        <v>10</v>
      </c>
      <c r="K2" s="275" t="s">
        <v>11</v>
      </c>
      <c r="L2" s="275" t="s">
        <v>451</v>
      </c>
      <c r="M2" s="275" t="s">
        <v>25</v>
      </c>
      <c r="N2" s="275" t="s">
        <v>26</v>
      </c>
      <c r="O2" s="275" t="s">
        <v>27</v>
      </c>
      <c r="P2" s="275"/>
      <c r="Q2" s="275" t="s">
        <v>12</v>
      </c>
      <c r="R2" s="275"/>
      <c r="S2" s="275"/>
      <c r="T2" s="275"/>
      <c r="U2" s="275"/>
      <c r="V2" s="275"/>
      <c r="W2" s="275"/>
      <c r="X2" s="275"/>
      <c r="Y2" s="275"/>
      <c r="Z2" s="274"/>
      <c r="AA2" s="274"/>
      <c r="AB2" s="274"/>
      <c r="AC2" s="274"/>
      <c r="AD2" s="275"/>
      <c r="AE2" s="275"/>
      <c r="AF2" s="274"/>
      <c r="AG2" s="165"/>
      <c r="AH2" s="88"/>
      <c r="AI2" s="193"/>
    </row>
    <row r="3" spans="1:35" ht="43" customHeight="1" x14ac:dyDescent="0.2">
      <c r="A3" s="225" t="s">
        <v>6</v>
      </c>
      <c r="B3" s="225" t="s">
        <v>7</v>
      </c>
      <c r="C3" s="225" t="s">
        <v>219</v>
      </c>
      <c r="D3" s="225" t="s">
        <v>220</v>
      </c>
      <c r="E3" s="225" t="s">
        <v>343</v>
      </c>
      <c r="F3" s="275"/>
      <c r="G3" s="225" t="s">
        <v>22</v>
      </c>
      <c r="H3" s="225" t="s">
        <v>13</v>
      </c>
      <c r="I3" s="225" t="s">
        <v>81</v>
      </c>
      <c r="J3" s="275"/>
      <c r="K3" s="275"/>
      <c r="L3" s="275"/>
      <c r="M3" s="275"/>
      <c r="N3" s="275"/>
      <c r="O3" s="225" t="s">
        <v>144</v>
      </c>
      <c r="P3" s="225" t="s">
        <v>143</v>
      </c>
      <c r="Q3" s="225" t="s">
        <v>20</v>
      </c>
      <c r="R3" s="245" t="s">
        <v>21</v>
      </c>
      <c r="S3" s="245" t="s">
        <v>76</v>
      </c>
      <c r="T3" s="225" t="s">
        <v>14</v>
      </c>
      <c r="U3" s="275"/>
      <c r="V3" s="225" t="s">
        <v>17</v>
      </c>
      <c r="W3" s="225" t="s">
        <v>78</v>
      </c>
      <c r="X3" s="225" t="s">
        <v>18</v>
      </c>
      <c r="Y3" s="225" t="s">
        <v>19</v>
      </c>
      <c r="Z3" s="226" t="s">
        <v>2</v>
      </c>
      <c r="AA3" s="227" t="s">
        <v>3</v>
      </c>
      <c r="AB3" s="227" t="s">
        <v>1</v>
      </c>
      <c r="AC3" s="225" t="s">
        <v>171</v>
      </c>
      <c r="AD3" s="227" t="s">
        <v>191</v>
      </c>
      <c r="AE3" s="225" t="s">
        <v>192</v>
      </c>
      <c r="AF3" s="274"/>
      <c r="AG3" s="165"/>
      <c r="AH3" s="193"/>
      <c r="AI3" s="88"/>
    </row>
    <row r="4" spans="1:35" ht="28" customHeight="1" x14ac:dyDescent="0.2">
      <c r="A4" s="38">
        <v>1</v>
      </c>
      <c r="B4" s="92" t="s">
        <v>28</v>
      </c>
      <c r="C4" s="38">
        <v>1</v>
      </c>
      <c r="D4" s="38"/>
      <c r="E4" s="38"/>
      <c r="F4" s="93"/>
      <c r="G4" s="38"/>
      <c r="H4" s="38"/>
      <c r="I4" s="38"/>
      <c r="J4" s="38">
        <v>1</v>
      </c>
      <c r="K4" s="38"/>
      <c r="L4" s="38"/>
      <c r="M4" s="38"/>
      <c r="N4" s="38"/>
      <c r="O4" s="38"/>
      <c r="P4" s="38"/>
      <c r="Q4" s="38"/>
      <c r="R4" s="38"/>
      <c r="S4" s="38"/>
      <c r="T4" s="92">
        <v>1</v>
      </c>
      <c r="U4" s="94" t="s">
        <v>75</v>
      </c>
      <c r="V4" s="93">
        <v>1</v>
      </c>
      <c r="W4" s="38"/>
      <c r="X4" s="38"/>
      <c r="Y4" s="92"/>
      <c r="Z4" s="38">
        <v>1</v>
      </c>
      <c r="AA4" s="38"/>
      <c r="AB4" s="38">
        <v>1</v>
      </c>
      <c r="AC4" s="92"/>
      <c r="AE4" s="14"/>
      <c r="AF4" s="14" t="s">
        <v>29</v>
      </c>
      <c r="AG4" s="14"/>
    </row>
    <row r="5" spans="1:35" ht="28" customHeight="1" x14ac:dyDescent="0.2">
      <c r="A5" s="38">
        <v>2</v>
      </c>
      <c r="B5" s="92" t="s">
        <v>28</v>
      </c>
      <c r="C5" s="38"/>
      <c r="D5" s="38">
        <v>1</v>
      </c>
      <c r="E5" s="38"/>
      <c r="F5" s="93">
        <v>1</v>
      </c>
      <c r="G5" s="165">
        <v>1</v>
      </c>
      <c r="H5" s="165">
        <v>1</v>
      </c>
      <c r="I5" s="165"/>
      <c r="J5" s="165"/>
      <c r="K5" s="165"/>
      <c r="L5" s="165"/>
      <c r="M5" s="165">
        <v>1</v>
      </c>
      <c r="N5" s="165">
        <v>1</v>
      </c>
      <c r="O5" s="165"/>
      <c r="P5" s="165"/>
      <c r="Q5" s="165"/>
      <c r="R5" s="165"/>
      <c r="S5" s="165">
        <v>1</v>
      </c>
      <c r="T5" s="229">
        <v>1</v>
      </c>
      <c r="U5" s="230" t="s">
        <v>77</v>
      </c>
      <c r="V5" s="231"/>
      <c r="W5" s="165">
        <v>1</v>
      </c>
      <c r="X5" s="165"/>
      <c r="Y5" s="229"/>
      <c r="Z5" s="165"/>
      <c r="AA5" s="229">
        <v>1</v>
      </c>
      <c r="AB5" s="165">
        <v>1</v>
      </c>
      <c r="AC5" s="229"/>
      <c r="AE5" s="14"/>
      <c r="AF5" s="99" t="s">
        <v>160</v>
      </c>
      <c r="AG5" s="14"/>
    </row>
    <row r="6" spans="1:35" ht="28" customHeight="1" x14ac:dyDescent="0.2">
      <c r="A6" s="38">
        <v>3</v>
      </c>
      <c r="B6" s="92" t="s">
        <v>28</v>
      </c>
      <c r="C6" s="38"/>
      <c r="D6" s="38">
        <v>1</v>
      </c>
      <c r="E6" s="38"/>
      <c r="F6" s="93">
        <v>1</v>
      </c>
      <c r="G6" s="38">
        <v>1</v>
      </c>
      <c r="H6" s="38"/>
      <c r="I6" s="38"/>
      <c r="J6" s="38"/>
      <c r="K6" s="38"/>
      <c r="L6" s="38"/>
      <c r="M6" s="38"/>
      <c r="N6" s="38"/>
      <c r="O6" s="38"/>
      <c r="P6" s="38"/>
      <c r="Q6" s="38"/>
      <c r="R6" s="38"/>
      <c r="S6" s="38">
        <v>1</v>
      </c>
      <c r="T6" s="92">
        <v>1</v>
      </c>
      <c r="U6" s="230" t="s">
        <v>77</v>
      </c>
      <c r="V6" s="231"/>
      <c r="W6" s="165">
        <v>1</v>
      </c>
      <c r="X6" s="165"/>
      <c r="Y6" s="229"/>
      <c r="Z6" s="165"/>
      <c r="AA6" s="229">
        <v>1</v>
      </c>
      <c r="AB6" s="165">
        <v>1</v>
      </c>
      <c r="AC6" s="229"/>
      <c r="AE6" s="165"/>
      <c r="AF6" s="99" t="s">
        <v>30</v>
      </c>
      <c r="AG6" s="162"/>
    </row>
    <row r="7" spans="1:35" ht="28" customHeight="1" x14ac:dyDescent="0.2">
      <c r="A7" s="38">
        <v>4</v>
      </c>
      <c r="B7" s="92" t="s">
        <v>28</v>
      </c>
      <c r="C7" s="38"/>
      <c r="D7" s="38"/>
      <c r="E7" s="38">
        <v>1</v>
      </c>
      <c r="F7" s="93">
        <v>1</v>
      </c>
      <c r="G7" s="38"/>
      <c r="H7" s="38">
        <v>1</v>
      </c>
      <c r="I7" s="38"/>
      <c r="J7" s="38"/>
      <c r="K7" s="38">
        <v>1</v>
      </c>
      <c r="L7" s="38"/>
      <c r="M7" s="38"/>
      <c r="N7" s="38"/>
      <c r="O7" s="38"/>
      <c r="P7" s="38"/>
      <c r="Q7" s="38"/>
      <c r="R7" s="38"/>
      <c r="S7" s="38"/>
      <c r="T7" s="92">
        <v>1</v>
      </c>
      <c r="U7" s="232" t="s">
        <v>80</v>
      </c>
      <c r="V7" s="233">
        <v>1</v>
      </c>
      <c r="W7" s="162"/>
      <c r="X7" s="162">
        <v>1</v>
      </c>
      <c r="Y7" s="230"/>
      <c r="Z7" s="165"/>
      <c r="AA7" s="230">
        <v>1</v>
      </c>
      <c r="AB7" s="162">
        <v>1</v>
      </c>
      <c r="AC7" s="230"/>
      <c r="AE7" s="162"/>
      <c r="AF7" s="99" t="s">
        <v>79</v>
      </c>
      <c r="AG7" s="162"/>
    </row>
    <row r="8" spans="1:35" ht="28" customHeight="1" x14ac:dyDescent="0.2">
      <c r="A8" s="38">
        <v>5</v>
      </c>
      <c r="B8" s="92" t="s">
        <v>28</v>
      </c>
      <c r="C8" s="38"/>
      <c r="D8" s="38">
        <v>1</v>
      </c>
      <c r="E8" s="38"/>
      <c r="F8" s="93">
        <v>1</v>
      </c>
      <c r="G8" s="38"/>
      <c r="H8" s="38"/>
      <c r="I8" s="38">
        <v>1</v>
      </c>
      <c r="J8" s="38"/>
      <c r="K8" s="38"/>
      <c r="L8" s="38"/>
      <c r="M8" s="38"/>
      <c r="N8" s="38"/>
      <c r="O8" s="38"/>
      <c r="P8" s="38"/>
      <c r="Q8" s="38"/>
      <c r="R8" s="38"/>
      <c r="S8" s="38"/>
      <c r="T8" s="92"/>
      <c r="U8" s="230"/>
      <c r="V8" s="233">
        <v>1</v>
      </c>
      <c r="W8" s="162"/>
      <c r="X8" s="162"/>
      <c r="Y8" s="230"/>
      <c r="Z8" s="165"/>
      <c r="AA8" s="230"/>
      <c r="AB8" s="162">
        <v>1</v>
      </c>
      <c r="AC8" s="230"/>
      <c r="AE8" s="162"/>
      <c r="AF8" s="99" t="s">
        <v>31</v>
      </c>
      <c r="AG8" s="162"/>
    </row>
    <row r="9" spans="1:35" ht="28" customHeight="1" x14ac:dyDescent="0.2">
      <c r="A9" s="38">
        <v>6</v>
      </c>
      <c r="B9" s="92" t="s">
        <v>28</v>
      </c>
      <c r="C9" s="38"/>
      <c r="D9" s="38">
        <v>1</v>
      </c>
      <c r="E9" s="38"/>
      <c r="F9" s="93">
        <v>1</v>
      </c>
      <c r="G9" s="38">
        <v>1</v>
      </c>
      <c r="H9" s="38">
        <v>1</v>
      </c>
      <c r="I9" s="38"/>
      <c r="J9" s="38"/>
      <c r="K9" s="38"/>
      <c r="L9" s="38"/>
      <c r="M9" s="38"/>
      <c r="N9" s="38"/>
      <c r="O9" s="38"/>
      <c r="P9" s="38"/>
      <c r="Q9" s="38"/>
      <c r="R9" s="38"/>
      <c r="S9" s="38">
        <v>1</v>
      </c>
      <c r="T9" s="92">
        <v>1</v>
      </c>
      <c r="U9" s="230" t="s">
        <v>77</v>
      </c>
      <c r="V9" s="93"/>
      <c r="W9" s="38">
        <v>1</v>
      </c>
      <c r="X9" s="38"/>
      <c r="Y9" s="92"/>
      <c r="Z9" s="165">
        <v>1</v>
      </c>
      <c r="AA9" s="92"/>
      <c r="AB9" s="38">
        <v>1</v>
      </c>
      <c r="AC9" s="92"/>
      <c r="AE9" s="14"/>
      <c r="AF9" s="99" t="s">
        <v>32</v>
      </c>
      <c r="AG9" s="14"/>
    </row>
    <row r="10" spans="1:35" ht="28" customHeight="1" x14ac:dyDescent="0.2">
      <c r="A10" s="38">
        <v>7</v>
      </c>
      <c r="B10" s="92" t="s">
        <v>28</v>
      </c>
      <c r="C10" s="38"/>
      <c r="D10" s="38"/>
      <c r="E10" s="38">
        <v>1</v>
      </c>
      <c r="F10" s="93">
        <v>1</v>
      </c>
      <c r="G10" s="38">
        <v>1</v>
      </c>
      <c r="H10" s="38"/>
      <c r="I10" s="38"/>
      <c r="J10" s="38"/>
      <c r="K10" s="38"/>
      <c r="L10" s="38"/>
      <c r="M10" s="38"/>
      <c r="N10" s="38"/>
      <c r="O10" s="38"/>
      <c r="P10" s="38"/>
      <c r="Q10" s="38"/>
      <c r="R10" s="38"/>
      <c r="S10" s="38">
        <v>1</v>
      </c>
      <c r="T10" s="92">
        <v>1</v>
      </c>
      <c r="U10" s="230" t="s">
        <v>77</v>
      </c>
      <c r="V10" s="234"/>
      <c r="W10" s="39">
        <v>1</v>
      </c>
      <c r="X10" s="39"/>
      <c r="Y10" s="94">
        <v>1</v>
      </c>
      <c r="Z10" s="165"/>
      <c r="AA10" s="92">
        <v>1</v>
      </c>
      <c r="AB10" s="38">
        <v>1</v>
      </c>
      <c r="AC10" s="92"/>
      <c r="AE10" s="14"/>
      <c r="AF10" s="99" t="s">
        <v>33</v>
      </c>
      <c r="AG10" s="14"/>
    </row>
    <row r="11" spans="1:35" ht="28" customHeight="1" x14ac:dyDescent="0.2">
      <c r="A11" s="38">
        <v>8</v>
      </c>
      <c r="B11" s="92" t="s">
        <v>28</v>
      </c>
      <c r="C11" s="38"/>
      <c r="D11" s="38">
        <v>1</v>
      </c>
      <c r="E11" s="38"/>
      <c r="F11" s="93">
        <v>1</v>
      </c>
      <c r="G11" s="38">
        <v>1</v>
      </c>
      <c r="H11" s="38"/>
      <c r="I11" s="38"/>
      <c r="J11" s="38"/>
      <c r="K11" s="38"/>
      <c r="L11" s="38"/>
      <c r="M11" s="38">
        <v>1</v>
      </c>
      <c r="N11" s="38">
        <v>1</v>
      </c>
      <c r="O11" s="38"/>
      <c r="P11" s="38"/>
      <c r="Q11" s="38"/>
      <c r="R11" s="38"/>
      <c r="S11" s="38">
        <v>1</v>
      </c>
      <c r="T11" s="92">
        <v>1</v>
      </c>
      <c r="U11" s="230" t="s">
        <v>77</v>
      </c>
      <c r="V11" s="93"/>
      <c r="W11" s="38">
        <v>1</v>
      </c>
      <c r="X11" s="38"/>
      <c r="Y11" s="92"/>
      <c r="Z11" s="165"/>
      <c r="AA11" s="92">
        <v>1</v>
      </c>
      <c r="AB11" s="38">
        <v>1</v>
      </c>
      <c r="AC11" s="92"/>
      <c r="AE11" s="14"/>
      <c r="AF11" s="99" t="s">
        <v>34</v>
      </c>
      <c r="AG11" s="14"/>
    </row>
    <row r="12" spans="1:35" ht="28" customHeight="1" x14ac:dyDescent="0.2">
      <c r="A12" s="38">
        <v>9</v>
      </c>
      <c r="B12" s="92" t="s">
        <v>28</v>
      </c>
      <c r="C12" s="38"/>
      <c r="D12" s="38">
        <v>1</v>
      </c>
      <c r="E12" s="38"/>
      <c r="F12" s="93">
        <v>1</v>
      </c>
      <c r="G12" s="38">
        <v>1</v>
      </c>
      <c r="H12" s="38">
        <v>1</v>
      </c>
      <c r="I12" s="38"/>
      <c r="J12" s="38"/>
      <c r="K12" s="38"/>
      <c r="L12" s="38"/>
      <c r="M12" s="38"/>
      <c r="N12" s="38"/>
      <c r="O12" s="38"/>
      <c r="P12" s="38"/>
      <c r="Q12" s="38"/>
      <c r="R12" s="38"/>
      <c r="S12" s="38"/>
      <c r="T12" s="92">
        <v>1</v>
      </c>
      <c r="U12" s="94" t="s">
        <v>82</v>
      </c>
      <c r="V12" s="93"/>
      <c r="W12" s="38">
        <v>1</v>
      </c>
      <c r="X12" s="38"/>
      <c r="Y12" s="92"/>
      <c r="Z12" s="165"/>
      <c r="AA12" s="92">
        <v>1</v>
      </c>
      <c r="AB12" s="38">
        <v>1</v>
      </c>
      <c r="AC12" s="92"/>
      <c r="AE12" s="14"/>
      <c r="AF12" s="99" t="s">
        <v>35</v>
      </c>
      <c r="AG12" s="14"/>
    </row>
    <row r="13" spans="1:35" ht="28" customHeight="1" x14ac:dyDescent="0.2">
      <c r="A13" s="38">
        <v>10</v>
      </c>
      <c r="B13" s="92" t="s">
        <v>28</v>
      </c>
      <c r="C13" s="38"/>
      <c r="D13" s="38">
        <v>1</v>
      </c>
      <c r="E13" s="38"/>
      <c r="F13" s="93">
        <v>1</v>
      </c>
      <c r="G13" s="38">
        <v>1</v>
      </c>
      <c r="H13" s="38">
        <v>1</v>
      </c>
      <c r="I13" s="38"/>
      <c r="J13" s="38"/>
      <c r="K13" s="38"/>
      <c r="L13" s="38"/>
      <c r="M13" s="38">
        <v>1</v>
      </c>
      <c r="N13" s="38"/>
      <c r="O13" s="38"/>
      <c r="P13" s="38"/>
      <c r="Q13" s="38"/>
      <c r="R13" s="38"/>
      <c r="S13" s="38"/>
      <c r="T13" s="92">
        <v>1</v>
      </c>
      <c r="U13" s="94" t="s">
        <v>84</v>
      </c>
      <c r="V13" s="93"/>
      <c r="W13" s="38">
        <v>1</v>
      </c>
      <c r="X13" s="38"/>
      <c r="Y13" s="92"/>
      <c r="Z13" s="165"/>
      <c r="AA13" s="92">
        <v>1</v>
      </c>
      <c r="AB13" s="38">
        <v>1</v>
      </c>
      <c r="AC13" s="92"/>
      <c r="AE13" s="14"/>
      <c r="AF13" s="99" t="s">
        <v>83</v>
      </c>
      <c r="AG13" s="14"/>
    </row>
    <row r="14" spans="1:35" ht="28" customHeight="1" x14ac:dyDescent="0.2">
      <c r="A14" s="38">
        <v>11</v>
      </c>
      <c r="B14" s="92" t="s">
        <v>28</v>
      </c>
      <c r="C14" s="38"/>
      <c r="D14" s="38">
        <v>1</v>
      </c>
      <c r="E14" s="38"/>
      <c r="F14" s="93">
        <v>1</v>
      </c>
      <c r="G14" s="38">
        <v>1</v>
      </c>
      <c r="H14" s="38">
        <v>1</v>
      </c>
      <c r="I14" s="38"/>
      <c r="J14" s="38"/>
      <c r="K14" s="38"/>
      <c r="L14" s="38"/>
      <c r="M14" s="38"/>
      <c r="N14" s="38"/>
      <c r="O14" s="38"/>
      <c r="P14" s="38"/>
      <c r="Q14" s="38"/>
      <c r="R14" s="38">
        <v>1</v>
      </c>
      <c r="S14" s="38">
        <v>1</v>
      </c>
      <c r="T14" s="92">
        <v>1</v>
      </c>
      <c r="U14" s="94" t="s">
        <v>86</v>
      </c>
      <c r="V14" s="234"/>
      <c r="W14" s="39"/>
      <c r="X14" s="39">
        <v>1</v>
      </c>
      <c r="Y14" s="94"/>
      <c r="Z14" s="165"/>
      <c r="AA14" s="92">
        <v>1</v>
      </c>
      <c r="AB14" s="38">
        <v>1</v>
      </c>
      <c r="AC14" s="92"/>
      <c r="AE14" s="14"/>
      <c r="AF14" s="99" t="s">
        <v>85</v>
      </c>
      <c r="AG14" s="14"/>
    </row>
    <row r="15" spans="1:35" ht="28" customHeight="1" x14ac:dyDescent="0.2">
      <c r="A15" s="38">
        <v>12</v>
      </c>
      <c r="B15" s="92" t="s">
        <v>28</v>
      </c>
      <c r="C15" s="38">
        <v>1</v>
      </c>
      <c r="D15" s="38"/>
      <c r="E15" s="38"/>
      <c r="F15" s="93">
        <v>1</v>
      </c>
      <c r="G15" s="38">
        <v>1</v>
      </c>
      <c r="H15" s="38"/>
      <c r="I15" s="38"/>
      <c r="J15" s="38"/>
      <c r="K15" s="38"/>
      <c r="L15" s="38"/>
      <c r="M15" s="38"/>
      <c r="N15" s="38"/>
      <c r="O15" s="38"/>
      <c r="P15" s="38"/>
      <c r="Q15" s="38"/>
      <c r="R15" s="38"/>
      <c r="S15" s="38"/>
      <c r="T15" s="92"/>
      <c r="U15" s="94"/>
      <c r="V15" s="234">
        <v>1</v>
      </c>
      <c r="W15" s="39"/>
      <c r="X15" s="39"/>
      <c r="Y15" s="94"/>
      <c r="Z15" s="165">
        <v>1</v>
      </c>
      <c r="AA15" s="92"/>
      <c r="AB15" s="38">
        <v>1</v>
      </c>
      <c r="AC15" s="92"/>
      <c r="AE15" s="14"/>
      <c r="AF15" s="99" t="s">
        <v>36</v>
      </c>
      <c r="AG15" s="14"/>
    </row>
    <row r="16" spans="1:35" ht="28" customHeight="1" x14ac:dyDescent="0.2">
      <c r="A16" s="38">
        <v>13</v>
      </c>
      <c r="B16" s="92" t="s">
        <v>28</v>
      </c>
      <c r="C16" s="38"/>
      <c r="D16" s="38"/>
      <c r="E16" s="38">
        <v>1</v>
      </c>
      <c r="F16" s="93"/>
      <c r="G16" s="38">
        <v>1</v>
      </c>
      <c r="H16" s="38"/>
      <c r="I16" s="38"/>
      <c r="J16" s="38"/>
      <c r="K16" s="38"/>
      <c r="L16" s="38"/>
      <c r="M16" s="38">
        <v>1</v>
      </c>
      <c r="N16" s="38"/>
      <c r="O16" s="38"/>
      <c r="P16" s="38"/>
      <c r="Q16" s="38"/>
      <c r="R16" s="38"/>
      <c r="S16" s="38">
        <v>1</v>
      </c>
      <c r="T16" s="92">
        <v>1</v>
      </c>
      <c r="U16" s="94" t="s">
        <v>77</v>
      </c>
      <c r="V16" s="93">
        <v>1</v>
      </c>
      <c r="W16" s="38">
        <v>1</v>
      </c>
      <c r="X16" s="38"/>
      <c r="Y16" s="92"/>
      <c r="Z16" s="165">
        <v>1</v>
      </c>
      <c r="AA16" s="92"/>
      <c r="AB16" s="38"/>
      <c r="AC16" s="92"/>
      <c r="AE16" s="14"/>
      <c r="AF16" s="99" t="s">
        <v>87</v>
      </c>
      <c r="AG16" s="14"/>
    </row>
    <row r="17" spans="1:33" ht="28" customHeight="1" x14ac:dyDescent="0.2">
      <c r="A17" s="38">
        <v>14</v>
      </c>
      <c r="B17" s="92" t="s">
        <v>28</v>
      </c>
      <c r="C17" s="38"/>
      <c r="D17" s="38">
        <v>1</v>
      </c>
      <c r="E17" s="38"/>
      <c r="F17" s="93">
        <v>1</v>
      </c>
      <c r="G17" s="38"/>
      <c r="H17" s="38">
        <v>1</v>
      </c>
      <c r="I17" s="38"/>
      <c r="J17" s="38"/>
      <c r="K17" s="38"/>
      <c r="L17" s="38"/>
      <c r="M17" s="38"/>
      <c r="N17" s="38"/>
      <c r="O17" s="38"/>
      <c r="P17" s="38"/>
      <c r="Q17" s="38"/>
      <c r="R17" s="38"/>
      <c r="S17" s="38"/>
      <c r="T17" s="92">
        <v>1</v>
      </c>
      <c r="U17" s="235" t="s">
        <v>88</v>
      </c>
      <c r="V17" s="93"/>
      <c r="W17" s="38">
        <v>1</v>
      </c>
      <c r="X17" s="38"/>
      <c r="Y17" s="92"/>
      <c r="Z17" s="38"/>
      <c r="AA17" s="92">
        <v>1</v>
      </c>
      <c r="AB17" s="38">
        <v>1</v>
      </c>
      <c r="AC17" s="92"/>
      <c r="AE17" s="14"/>
      <c r="AF17" s="99" t="s">
        <v>37</v>
      </c>
      <c r="AG17" s="14"/>
    </row>
    <row r="18" spans="1:33" ht="28" customHeight="1" x14ac:dyDescent="0.2">
      <c r="A18" s="38">
        <v>15</v>
      </c>
      <c r="B18" s="92" t="s">
        <v>28</v>
      </c>
      <c r="C18" s="38"/>
      <c r="D18" s="38">
        <v>1</v>
      </c>
      <c r="E18" s="38"/>
      <c r="F18" s="93">
        <v>1</v>
      </c>
      <c r="G18" s="38">
        <v>1</v>
      </c>
      <c r="H18" s="38">
        <v>1</v>
      </c>
      <c r="I18" s="38"/>
      <c r="J18" s="38"/>
      <c r="K18" s="38"/>
      <c r="L18" s="38"/>
      <c r="M18" s="38">
        <v>1</v>
      </c>
      <c r="N18" s="38"/>
      <c r="O18" s="38"/>
      <c r="P18" s="38"/>
      <c r="Q18" s="38"/>
      <c r="R18" s="38"/>
      <c r="S18" s="38">
        <v>1</v>
      </c>
      <c r="T18" s="92"/>
      <c r="U18" s="94" t="s">
        <v>89</v>
      </c>
      <c r="V18" s="93">
        <v>1</v>
      </c>
      <c r="W18" s="38">
        <v>1</v>
      </c>
      <c r="X18" s="38"/>
      <c r="Y18" s="92"/>
      <c r="Z18" s="165">
        <v>1</v>
      </c>
      <c r="AA18" s="92"/>
      <c r="AB18" s="38">
        <v>1</v>
      </c>
      <c r="AC18" s="92"/>
      <c r="AE18" s="14"/>
      <c r="AF18" s="99" t="s">
        <v>163</v>
      </c>
      <c r="AG18" s="14"/>
    </row>
    <row r="19" spans="1:33" ht="28" customHeight="1" x14ac:dyDescent="0.2">
      <c r="A19" s="38">
        <v>16</v>
      </c>
      <c r="B19" s="92" t="s">
        <v>28</v>
      </c>
      <c r="C19" s="38"/>
      <c r="D19" s="38">
        <v>1</v>
      </c>
      <c r="E19" s="38"/>
      <c r="F19" s="93">
        <v>1</v>
      </c>
      <c r="G19" s="38">
        <v>1</v>
      </c>
      <c r="H19" s="38">
        <v>1</v>
      </c>
      <c r="I19" s="38"/>
      <c r="J19" s="38"/>
      <c r="K19" s="38"/>
      <c r="L19" s="38"/>
      <c r="M19" s="38">
        <v>1</v>
      </c>
      <c r="N19" s="38"/>
      <c r="O19" s="38"/>
      <c r="P19" s="38"/>
      <c r="Q19" s="38"/>
      <c r="R19" s="38"/>
      <c r="S19" s="38">
        <v>1</v>
      </c>
      <c r="T19" s="92">
        <v>1</v>
      </c>
      <c r="U19" s="94" t="s">
        <v>91</v>
      </c>
      <c r="V19" s="93">
        <v>1</v>
      </c>
      <c r="W19" s="38"/>
      <c r="X19" s="38">
        <v>1</v>
      </c>
      <c r="Y19" s="92"/>
      <c r="Z19" s="165">
        <v>1</v>
      </c>
      <c r="AA19" s="92"/>
      <c r="AB19" s="38">
        <v>1</v>
      </c>
      <c r="AC19" s="92"/>
      <c r="AE19" s="14"/>
      <c r="AF19" s="99" t="s">
        <v>90</v>
      </c>
      <c r="AG19" s="14"/>
    </row>
    <row r="20" spans="1:33" ht="28" customHeight="1" x14ac:dyDescent="0.2">
      <c r="A20" s="38">
        <v>17</v>
      </c>
      <c r="B20" s="92" t="s">
        <v>28</v>
      </c>
      <c r="C20" s="38"/>
      <c r="D20" s="38">
        <v>1</v>
      </c>
      <c r="E20" s="38"/>
      <c r="F20" s="93">
        <v>1</v>
      </c>
      <c r="G20" s="38">
        <v>1</v>
      </c>
      <c r="H20" s="38"/>
      <c r="I20" s="38"/>
      <c r="J20" s="38"/>
      <c r="K20" s="38"/>
      <c r="L20" s="38"/>
      <c r="M20" s="38">
        <v>1</v>
      </c>
      <c r="N20" s="38"/>
      <c r="O20" s="38"/>
      <c r="P20" s="38"/>
      <c r="Q20" s="38"/>
      <c r="R20" s="38"/>
      <c r="S20" s="38">
        <v>1</v>
      </c>
      <c r="T20" s="92"/>
      <c r="U20" s="94" t="s">
        <v>89</v>
      </c>
      <c r="V20" s="93"/>
      <c r="W20" s="38"/>
      <c r="X20" s="38"/>
      <c r="Y20" s="92">
        <v>1</v>
      </c>
      <c r="Z20" s="38"/>
      <c r="AA20" s="92">
        <v>1</v>
      </c>
      <c r="AB20" s="38">
        <v>1</v>
      </c>
      <c r="AC20" s="92"/>
      <c r="AE20" s="14"/>
      <c r="AF20" s="99" t="s">
        <v>39</v>
      </c>
      <c r="AG20" s="14"/>
    </row>
    <row r="21" spans="1:33" ht="28" customHeight="1" x14ac:dyDescent="0.2">
      <c r="A21" s="38">
        <v>18</v>
      </c>
      <c r="B21" s="92" t="s">
        <v>28</v>
      </c>
      <c r="C21" s="38">
        <v>1</v>
      </c>
      <c r="D21" s="38"/>
      <c r="E21" s="38"/>
      <c r="F21" s="93">
        <v>1</v>
      </c>
      <c r="G21" s="38"/>
      <c r="H21" s="38"/>
      <c r="I21" s="38"/>
      <c r="J21" s="38"/>
      <c r="K21" s="38"/>
      <c r="L21" s="38"/>
      <c r="M21" s="38"/>
      <c r="N21" s="38"/>
      <c r="O21" s="38"/>
      <c r="P21" s="38"/>
      <c r="Q21" s="38"/>
      <c r="R21" s="38"/>
      <c r="S21" s="38"/>
      <c r="T21" s="92"/>
      <c r="U21" s="94"/>
      <c r="V21" s="93"/>
      <c r="W21" s="38"/>
      <c r="X21" s="38"/>
      <c r="Y21" s="92"/>
      <c r="Z21" s="38"/>
      <c r="AA21" s="92">
        <v>1</v>
      </c>
      <c r="AB21" s="38">
        <v>1</v>
      </c>
      <c r="AC21" s="92"/>
      <c r="AE21" s="14"/>
      <c r="AF21" s="99" t="s">
        <v>38</v>
      </c>
      <c r="AG21" s="14"/>
    </row>
    <row r="22" spans="1:33" ht="28" customHeight="1" x14ac:dyDescent="0.2">
      <c r="A22" s="38">
        <v>19</v>
      </c>
      <c r="B22" s="92" t="s">
        <v>28</v>
      </c>
      <c r="C22" s="38"/>
      <c r="D22" s="38">
        <v>1</v>
      </c>
      <c r="E22" s="38"/>
      <c r="F22" s="93">
        <v>1</v>
      </c>
      <c r="G22" s="38">
        <v>1</v>
      </c>
      <c r="H22" s="38">
        <v>1</v>
      </c>
      <c r="I22" s="38"/>
      <c r="J22" s="38">
        <v>1</v>
      </c>
      <c r="K22" s="38">
        <v>1</v>
      </c>
      <c r="L22" s="38"/>
      <c r="M22" s="38">
        <v>1</v>
      </c>
      <c r="N22" s="38"/>
      <c r="O22" s="38"/>
      <c r="P22" s="38"/>
      <c r="Q22" s="38"/>
      <c r="R22" s="38"/>
      <c r="S22" s="38">
        <v>1</v>
      </c>
      <c r="T22" s="92">
        <v>1</v>
      </c>
      <c r="U22" s="94" t="s">
        <v>77</v>
      </c>
      <c r="V22" s="93"/>
      <c r="W22" s="38">
        <v>1</v>
      </c>
      <c r="X22" s="38"/>
      <c r="Y22" s="92">
        <v>1</v>
      </c>
      <c r="Z22" s="38"/>
      <c r="AA22" s="92">
        <v>1</v>
      </c>
      <c r="AB22" s="38">
        <v>1</v>
      </c>
      <c r="AC22" s="92"/>
      <c r="AE22" s="14"/>
      <c r="AF22" s="99" t="s">
        <v>161</v>
      </c>
      <c r="AG22" s="14"/>
    </row>
    <row r="23" spans="1:33" ht="28" customHeight="1" x14ac:dyDescent="0.2">
      <c r="A23" s="38">
        <v>20</v>
      </c>
      <c r="B23" s="92" t="s">
        <v>28</v>
      </c>
      <c r="C23" s="38">
        <v>1</v>
      </c>
      <c r="D23" s="38"/>
      <c r="E23" s="38"/>
      <c r="F23" s="93">
        <v>1</v>
      </c>
      <c r="G23" s="38">
        <v>1</v>
      </c>
      <c r="H23" s="38">
        <v>1</v>
      </c>
      <c r="I23" s="38"/>
      <c r="J23" s="38">
        <v>1</v>
      </c>
      <c r="K23" s="38">
        <v>1</v>
      </c>
      <c r="L23" s="38"/>
      <c r="M23" s="38"/>
      <c r="N23" s="38"/>
      <c r="O23" s="38"/>
      <c r="P23" s="38"/>
      <c r="Q23" s="38"/>
      <c r="R23" s="38">
        <v>1</v>
      </c>
      <c r="S23" s="38"/>
      <c r="T23" s="92"/>
      <c r="U23" s="94" t="s">
        <v>93</v>
      </c>
      <c r="V23" s="93">
        <v>1</v>
      </c>
      <c r="W23" s="38"/>
      <c r="X23" s="38"/>
      <c r="Y23" s="92"/>
      <c r="Z23" s="165">
        <v>1</v>
      </c>
      <c r="AA23" s="92"/>
      <c r="AB23" s="38">
        <v>1</v>
      </c>
      <c r="AC23" s="92"/>
      <c r="AE23" s="14"/>
      <c r="AF23" s="99" t="s">
        <v>92</v>
      </c>
      <c r="AG23" s="14"/>
    </row>
    <row r="24" spans="1:33" ht="28" customHeight="1" x14ac:dyDescent="0.2">
      <c r="A24" s="38">
        <v>21</v>
      </c>
      <c r="B24" s="92" t="s">
        <v>28</v>
      </c>
      <c r="C24" s="38">
        <v>1</v>
      </c>
      <c r="D24" s="38"/>
      <c r="E24" s="38"/>
      <c r="F24" s="93">
        <v>1</v>
      </c>
      <c r="G24" s="38"/>
      <c r="H24" s="38"/>
      <c r="I24" s="38"/>
      <c r="J24" s="38">
        <v>1</v>
      </c>
      <c r="K24" s="38"/>
      <c r="L24" s="38"/>
      <c r="M24" s="38"/>
      <c r="N24" s="38"/>
      <c r="O24" s="38"/>
      <c r="P24" s="38"/>
      <c r="Q24" s="38"/>
      <c r="R24" s="38">
        <v>1</v>
      </c>
      <c r="S24" s="38"/>
      <c r="T24" s="92"/>
      <c r="U24" s="235" t="s">
        <v>94</v>
      </c>
      <c r="V24" s="93"/>
      <c r="W24" s="38"/>
      <c r="X24" s="38"/>
      <c r="Y24" s="92">
        <v>1</v>
      </c>
      <c r="Z24" s="38"/>
      <c r="AA24" s="92">
        <v>1</v>
      </c>
      <c r="AB24" s="38">
        <v>1</v>
      </c>
      <c r="AC24" s="92"/>
      <c r="AE24" s="14"/>
      <c r="AF24" s="99" t="s">
        <v>40</v>
      </c>
      <c r="AG24" s="14"/>
    </row>
    <row r="25" spans="1:33" ht="28" customHeight="1" x14ac:dyDescent="0.2">
      <c r="A25" s="38">
        <v>22</v>
      </c>
      <c r="B25" s="92" t="s">
        <v>28</v>
      </c>
      <c r="C25" s="38">
        <v>1</v>
      </c>
      <c r="D25" s="38"/>
      <c r="E25" s="38"/>
      <c r="F25" s="93">
        <v>1</v>
      </c>
      <c r="G25" s="38">
        <v>1</v>
      </c>
      <c r="H25" s="38"/>
      <c r="I25" s="38"/>
      <c r="J25" s="38"/>
      <c r="K25" s="38">
        <v>1</v>
      </c>
      <c r="L25" s="38"/>
      <c r="M25" s="38"/>
      <c r="N25" s="38"/>
      <c r="O25" s="38"/>
      <c r="P25" s="38"/>
      <c r="Q25" s="38"/>
      <c r="R25" s="38"/>
      <c r="S25" s="38"/>
      <c r="T25" s="92">
        <v>1</v>
      </c>
      <c r="U25" s="94" t="s">
        <v>95</v>
      </c>
      <c r="V25" s="93"/>
      <c r="W25" s="38"/>
      <c r="X25" s="38"/>
      <c r="Y25" s="92">
        <v>1</v>
      </c>
      <c r="Z25" s="38"/>
      <c r="AA25" s="92">
        <v>1</v>
      </c>
      <c r="AB25" s="38">
        <v>1</v>
      </c>
      <c r="AC25" s="92"/>
      <c r="AE25" s="14"/>
      <c r="AF25" s="99" t="s">
        <v>41</v>
      </c>
      <c r="AG25" s="14"/>
    </row>
    <row r="26" spans="1:33" ht="28" customHeight="1" x14ac:dyDescent="0.2">
      <c r="A26" s="38">
        <v>23</v>
      </c>
      <c r="B26" s="92" t="s">
        <v>28</v>
      </c>
      <c r="C26" s="38"/>
      <c r="D26" s="38">
        <v>1</v>
      </c>
      <c r="E26" s="38"/>
      <c r="F26" s="93">
        <v>1</v>
      </c>
      <c r="G26" s="38">
        <v>1</v>
      </c>
      <c r="H26" s="38"/>
      <c r="I26" s="38"/>
      <c r="J26" s="38"/>
      <c r="K26" s="38">
        <v>1</v>
      </c>
      <c r="L26" s="38"/>
      <c r="M26" s="38"/>
      <c r="N26" s="38"/>
      <c r="O26" s="38"/>
      <c r="P26" s="38"/>
      <c r="Q26" s="38"/>
      <c r="R26" s="38">
        <v>1</v>
      </c>
      <c r="S26" s="38"/>
      <c r="T26" s="92"/>
      <c r="U26" s="94" t="s">
        <v>96</v>
      </c>
      <c r="V26" s="93"/>
      <c r="W26" s="38">
        <v>1</v>
      </c>
      <c r="X26" s="38"/>
      <c r="Y26" s="92"/>
      <c r="Z26" s="38"/>
      <c r="AA26" s="92">
        <v>1</v>
      </c>
      <c r="AB26" s="38">
        <v>1</v>
      </c>
      <c r="AC26" s="92"/>
      <c r="AE26" s="14"/>
      <c r="AF26" s="99" t="s">
        <v>42</v>
      </c>
      <c r="AG26" s="14"/>
    </row>
    <row r="27" spans="1:33" ht="28" customHeight="1" x14ac:dyDescent="0.2">
      <c r="A27" s="38">
        <v>24</v>
      </c>
      <c r="B27" s="92" t="s">
        <v>28</v>
      </c>
      <c r="C27" s="38"/>
      <c r="D27" s="38">
        <v>1</v>
      </c>
      <c r="E27" s="38"/>
      <c r="F27" s="93">
        <v>1</v>
      </c>
      <c r="G27" s="38"/>
      <c r="H27" s="38"/>
      <c r="I27" s="38">
        <v>1</v>
      </c>
      <c r="J27" s="38">
        <v>1</v>
      </c>
      <c r="K27" s="38">
        <v>1</v>
      </c>
      <c r="L27" s="38"/>
      <c r="M27" s="38"/>
      <c r="N27" s="38"/>
      <c r="O27" s="38"/>
      <c r="P27" s="38"/>
      <c r="Q27" s="38"/>
      <c r="R27" s="38"/>
      <c r="S27" s="38"/>
      <c r="T27" s="92"/>
      <c r="U27" s="94"/>
      <c r="V27" s="93"/>
      <c r="W27" s="38"/>
      <c r="X27" s="38"/>
      <c r="Y27" s="92"/>
      <c r="Z27" s="38"/>
      <c r="AA27" s="92"/>
      <c r="AB27" s="38">
        <v>1</v>
      </c>
      <c r="AC27" s="92"/>
      <c r="AE27" s="14"/>
      <c r="AF27" s="99" t="s">
        <v>1356</v>
      </c>
      <c r="AG27" s="14"/>
    </row>
    <row r="28" spans="1:33" ht="28" customHeight="1" x14ac:dyDescent="0.2">
      <c r="A28" s="38">
        <v>25</v>
      </c>
      <c r="B28" s="92" t="s">
        <v>28</v>
      </c>
      <c r="C28" s="38"/>
      <c r="D28" s="38"/>
      <c r="E28" s="38">
        <v>1</v>
      </c>
      <c r="F28" s="93">
        <v>1</v>
      </c>
      <c r="G28" s="38">
        <v>1</v>
      </c>
      <c r="H28" s="38">
        <v>1</v>
      </c>
      <c r="I28" s="38"/>
      <c r="J28" s="38"/>
      <c r="K28" s="38">
        <v>1</v>
      </c>
      <c r="L28" s="38"/>
      <c r="M28" s="38"/>
      <c r="N28" s="38"/>
      <c r="O28" s="38"/>
      <c r="P28" s="38"/>
      <c r="Q28" s="38"/>
      <c r="R28" s="38">
        <v>1</v>
      </c>
      <c r="S28" s="38"/>
      <c r="T28" s="92"/>
      <c r="U28" s="94" t="s">
        <v>96</v>
      </c>
      <c r="V28" s="93">
        <v>1</v>
      </c>
      <c r="W28" s="38">
        <v>1</v>
      </c>
      <c r="X28" s="38"/>
      <c r="Y28" s="92"/>
      <c r="Z28" s="38"/>
      <c r="AA28" s="92">
        <v>1</v>
      </c>
      <c r="AB28" s="38">
        <v>1</v>
      </c>
      <c r="AC28" s="92"/>
      <c r="AE28" s="14"/>
      <c r="AF28" s="99" t="s">
        <v>97</v>
      </c>
      <c r="AG28" s="14"/>
    </row>
    <row r="29" spans="1:33" ht="28" customHeight="1" x14ac:dyDescent="0.2">
      <c r="A29" s="38">
        <v>26</v>
      </c>
      <c r="B29" s="92" t="s">
        <v>28</v>
      </c>
      <c r="C29" s="38"/>
      <c r="D29" s="38"/>
      <c r="E29" s="38">
        <v>1</v>
      </c>
      <c r="F29" s="93">
        <v>1</v>
      </c>
      <c r="G29" s="38">
        <v>1</v>
      </c>
      <c r="H29" s="38">
        <v>1</v>
      </c>
      <c r="I29" s="38"/>
      <c r="J29" s="38">
        <v>1</v>
      </c>
      <c r="K29" s="38"/>
      <c r="L29" s="38"/>
      <c r="M29" s="38"/>
      <c r="N29" s="38"/>
      <c r="O29" s="38"/>
      <c r="P29" s="38"/>
      <c r="Q29" s="38"/>
      <c r="R29" s="38"/>
      <c r="S29" s="38"/>
      <c r="T29" s="92">
        <v>1</v>
      </c>
      <c r="U29" s="94" t="s">
        <v>98</v>
      </c>
      <c r="V29" s="93">
        <v>1</v>
      </c>
      <c r="W29" s="38"/>
      <c r="X29" s="38"/>
      <c r="Y29" s="92"/>
      <c r="Z29" s="165">
        <v>1</v>
      </c>
      <c r="AA29" s="92"/>
      <c r="AB29" s="38">
        <v>1</v>
      </c>
      <c r="AC29" s="92"/>
      <c r="AE29" s="14"/>
      <c r="AF29" s="99" t="s">
        <v>43</v>
      </c>
      <c r="AG29" s="14"/>
    </row>
    <row r="30" spans="1:33" ht="28" customHeight="1" x14ac:dyDescent="0.2">
      <c r="A30" s="38">
        <v>27</v>
      </c>
      <c r="B30" s="92" t="s">
        <v>28</v>
      </c>
      <c r="C30" s="38"/>
      <c r="D30" s="38"/>
      <c r="E30" s="38">
        <v>1</v>
      </c>
      <c r="F30" s="93">
        <v>1</v>
      </c>
      <c r="G30" s="38">
        <v>1</v>
      </c>
      <c r="H30" s="38">
        <v>1</v>
      </c>
      <c r="I30" s="38"/>
      <c r="J30" s="38">
        <v>1</v>
      </c>
      <c r="K30" s="38">
        <v>1</v>
      </c>
      <c r="L30" s="38"/>
      <c r="M30" s="38">
        <v>1</v>
      </c>
      <c r="N30" s="38"/>
      <c r="O30" s="38"/>
      <c r="P30" s="38"/>
      <c r="Q30" s="38"/>
      <c r="R30" s="38">
        <v>1</v>
      </c>
      <c r="S30" s="38"/>
      <c r="T30" s="92"/>
      <c r="U30" s="94" t="s">
        <v>99</v>
      </c>
      <c r="V30" s="93">
        <v>1</v>
      </c>
      <c r="W30" s="38">
        <v>1</v>
      </c>
      <c r="X30" s="38"/>
      <c r="Y30" s="92"/>
      <c r="Z30" s="38"/>
      <c r="AA30" s="92">
        <v>1</v>
      </c>
      <c r="AB30" s="38">
        <v>1</v>
      </c>
      <c r="AC30" s="92"/>
      <c r="AE30" s="14"/>
      <c r="AF30" s="99" t="s">
        <v>44</v>
      </c>
      <c r="AG30" s="14"/>
    </row>
    <row r="31" spans="1:33" ht="28" customHeight="1" x14ac:dyDescent="0.2">
      <c r="A31" s="38">
        <v>28</v>
      </c>
      <c r="B31" s="92" t="s">
        <v>28</v>
      </c>
      <c r="C31" s="38"/>
      <c r="D31" s="38"/>
      <c r="E31" s="38">
        <v>1</v>
      </c>
      <c r="F31" s="93">
        <v>1</v>
      </c>
      <c r="G31" s="38">
        <v>1</v>
      </c>
      <c r="H31" s="38"/>
      <c r="I31" s="38"/>
      <c r="J31" s="38"/>
      <c r="K31" s="38">
        <v>1</v>
      </c>
      <c r="L31" s="38"/>
      <c r="M31" s="38"/>
      <c r="N31" s="38"/>
      <c r="O31" s="38"/>
      <c r="P31" s="38"/>
      <c r="Q31" s="38">
        <v>1</v>
      </c>
      <c r="R31" s="38"/>
      <c r="S31" s="38"/>
      <c r="T31" s="92"/>
      <c r="U31" s="94" t="s">
        <v>101</v>
      </c>
      <c r="V31" s="93"/>
      <c r="W31" s="38">
        <v>1</v>
      </c>
      <c r="X31" s="38"/>
      <c r="Y31" s="92">
        <v>1</v>
      </c>
      <c r="Z31" s="38"/>
      <c r="AA31" s="92">
        <v>1</v>
      </c>
      <c r="AB31" s="38">
        <v>1</v>
      </c>
      <c r="AC31" s="92"/>
      <c r="AE31" s="14"/>
      <c r="AF31" s="99" t="s">
        <v>100</v>
      </c>
      <c r="AG31" s="14"/>
    </row>
    <row r="32" spans="1:33" ht="28" customHeight="1" x14ac:dyDescent="0.2">
      <c r="A32" s="38">
        <v>29</v>
      </c>
      <c r="B32" s="92" t="s">
        <v>28</v>
      </c>
      <c r="C32" s="38">
        <v>1</v>
      </c>
      <c r="D32" s="38"/>
      <c r="E32" s="38"/>
      <c r="F32" s="93">
        <v>1</v>
      </c>
      <c r="G32" s="38"/>
      <c r="H32" s="38"/>
      <c r="I32" s="38"/>
      <c r="J32" s="38">
        <v>1</v>
      </c>
      <c r="K32" s="38">
        <v>1</v>
      </c>
      <c r="L32" s="38"/>
      <c r="M32" s="38"/>
      <c r="N32" s="38"/>
      <c r="O32" s="38"/>
      <c r="P32" s="38"/>
      <c r="Q32" s="38"/>
      <c r="R32" s="38">
        <v>1</v>
      </c>
      <c r="S32" s="38"/>
      <c r="T32" s="92"/>
      <c r="U32" s="94" t="s">
        <v>102</v>
      </c>
      <c r="V32" s="93"/>
      <c r="W32" s="38"/>
      <c r="X32" s="38">
        <v>1</v>
      </c>
      <c r="Y32" s="92">
        <v>1</v>
      </c>
      <c r="Z32" s="38"/>
      <c r="AA32" s="92">
        <v>1</v>
      </c>
      <c r="AB32" s="38">
        <v>1</v>
      </c>
      <c r="AC32" s="92"/>
      <c r="AE32" s="14"/>
      <c r="AF32" s="99" t="s">
        <v>45</v>
      </c>
      <c r="AG32" s="14"/>
    </row>
    <row r="33" spans="1:33" ht="28" customHeight="1" x14ac:dyDescent="0.2">
      <c r="A33" s="38">
        <v>30</v>
      </c>
      <c r="B33" s="92" t="s">
        <v>28</v>
      </c>
      <c r="C33" s="38"/>
      <c r="D33" s="38">
        <v>1</v>
      </c>
      <c r="E33" s="38"/>
      <c r="F33" s="93">
        <v>1</v>
      </c>
      <c r="G33" s="38"/>
      <c r="H33" s="38">
        <v>1</v>
      </c>
      <c r="I33" s="38"/>
      <c r="J33" s="38"/>
      <c r="K33" s="38">
        <v>1</v>
      </c>
      <c r="L33" s="38"/>
      <c r="M33" s="38">
        <v>1</v>
      </c>
      <c r="N33" s="38"/>
      <c r="O33" s="38"/>
      <c r="P33" s="38"/>
      <c r="Q33" s="38"/>
      <c r="R33" s="38"/>
      <c r="S33" s="38"/>
      <c r="T33" s="92">
        <v>1</v>
      </c>
      <c r="U33" s="94" t="s">
        <v>103</v>
      </c>
      <c r="V33" s="93"/>
      <c r="W33" s="38">
        <v>1</v>
      </c>
      <c r="X33" s="38"/>
      <c r="Y33" s="92">
        <v>1</v>
      </c>
      <c r="Z33" s="38"/>
      <c r="AA33" s="92">
        <v>1</v>
      </c>
      <c r="AB33" s="38">
        <v>1</v>
      </c>
      <c r="AC33" s="92"/>
      <c r="AE33" s="14"/>
      <c r="AF33" s="99" t="s">
        <v>46</v>
      </c>
      <c r="AG33" s="14"/>
    </row>
    <row r="34" spans="1:33" ht="28" customHeight="1" x14ac:dyDescent="0.2">
      <c r="A34" s="38">
        <v>31</v>
      </c>
      <c r="B34" s="92" t="s">
        <v>28</v>
      </c>
      <c r="C34" s="38">
        <v>1</v>
      </c>
      <c r="D34" s="38"/>
      <c r="E34" s="38"/>
      <c r="F34" s="93">
        <v>1</v>
      </c>
      <c r="G34" s="38">
        <v>1</v>
      </c>
      <c r="H34" s="38">
        <v>1</v>
      </c>
      <c r="I34" s="38">
        <v>1</v>
      </c>
      <c r="J34" s="38"/>
      <c r="K34" s="38">
        <v>1</v>
      </c>
      <c r="L34" s="38"/>
      <c r="M34" s="38"/>
      <c r="N34" s="38"/>
      <c r="O34" s="38"/>
      <c r="P34" s="38"/>
      <c r="Q34" s="38"/>
      <c r="R34" s="38"/>
      <c r="S34" s="38"/>
      <c r="T34" s="92">
        <v>1</v>
      </c>
      <c r="U34" s="94" t="s">
        <v>104</v>
      </c>
      <c r="V34" s="93">
        <v>1</v>
      </c>
      <c r="W34" s="38"/>
      <c r="X34" s="38"/>
      <c r="Y34" s="92"/>
      <c r="Z34" s="236"/>
      <c r="AA34" s="92">
        <v>1</v>
      </c>
      <c r="AB34" s="38">
        <v>1</v>
      </c>
      <c r="AC34" s="92"/>
      <c r="AE34" s="14"/>
      <c r="AF34" s="99" t="s">
        <v>47</v>
      </c>
      <c r="AG34" s="14"/>
    </row>
    <row r="35" spans="1:33" ht="28" customHeight="1" x14ac:dyDescent="0.2">
      <c r="A35" s="38">
        <v>32</v>
      </c>
      <c r="B35" s="92" t="s">
        <v>28</v>
      </c>
      <c r="C35" s="38"/>
      <c r="D35" s="38">
        <v>1</v>
      </c>
      <c r="E35" s="38"/>
      <c r="F35" s="93">
        <v>1</v>
      </c>
      <c r="G35" s="38"/>
      <c r="H35" s="38"/>
      <c r="I35" s="38">
        <v>1</v>
      </c>
      <c r="J35" s="38"/>
      <c r="K35" s="38">
        <v>1</v>
      </c>
      <c r="L35" s="38"/>
      <c r="M35" s="38"/>
      <c r="N35" s="38"/>
      <c r="O35" s="38"/>
      <c r="P35" s="38"/>
      <c r="Q35" s="38"/>
      <c r="R35" s="38"/>
      <c r="S35" s="38"/>
      <c r="T35" s="92"/>
      <c r="U35" s="94"/>
      <c r="V35" s="93"/>
      <c r="W35" s="38"/>
      <c r="X35" s="38"/>
      <c r="Y35" s="92"/>
      <c r="Z35" s="38"/>
      <c r="AA35" s="92"/>
      <c r="AB35" s="38">
        <v>1</v>
      </c>
      <c r="AC35" s="92"/>
      <c r="AE35" s="14"/>
      <c r="AF35" s="99" t="s">
        <v>105</v>
      </c>
      <c r="AG35" s="14"/>
    </row>
    <row r="36" spans="1:33" ht="28" customHeight="1" x14ac:dyDescent="0.2">
      <c r="A36" s="38">
        <v>33</v>
      </c>
      <c r="B36" s="92" t="s">
        <v>28</v>
      </c>
      <c r="C36" s="38"/>
      <c r="D36" s="38">
        <v>1</v>
      </c>
      <c r="E36" s="38"/>
      <c r="F36" s="93">
        <v>1</v>
      </c>
      <c r="G36" s="38">
        <v>1</v>
      </c>
      <c r="H36" s="38">
        <v>1</v>
      </c>
      <c r="I36" s="38">
        <v>1</v>
      </c>
      <c r="J36" s="38"/>
      <c r="K36" s="38"/>
      <c r="L36" s="38"/>
      <c r="M36" s="38"/>
      <c r="N36" s="38"/>
      <c r="O36" s="38"/>
      <c r="P36" s="38"/>
      <c r="Q36" s="38"/>
      <c r="R36" s="38"/>
      <c r="S36" s="38"/>
      <c r="T36" s="92">
        <v>1</v>
      </c>
      <c r="U36" s="94" t="s">
        <v>107</v>
      </c>
      <c r="V36" s="93"/>
      <c r="W36" s="38">
        <v>1</v>
      </c>
      <c r="X36" s="38"/>
      <c r="Y36" s="92">
        <v>1</v>
      </c>
      <c r="Z36" s="38">
        <v>1</v>
      </c>
      <c r="AA36" s="92"/>
      <c r="AB36" s="38">
        <v>1</v>
      </c>
      <c r="AC36" s="92"/>
      <c r="AE36" s="14"/>
      <c r="AF36" s="99" t="s">
        <v>106</v>
      </c>
      <c r="AG36" s="14"/>
    </row>
    <row r="37" spans="1:33" ht="28" customHeight="1" x14ac:dyDescent="0.2">
      <c r="A37" s="38">
        <v>34</v>
      </c>
      <c r="B37" s="92" t="s">
        <v>28</v>
      </c>
      <c r="C37" s="38"/>
      <c r="D37" s="38"/>
      <c r="E37" s="38">
        <v>1</v>
      </c>
      <c r="F37" s="93">
        <v>1</v>
      </c>
      <c r="G37" s="38">
        <v>1</v>
      </c>
      <c r="H37" s="38"/>
      <c r="I37" s="38"/>
      <c r="J37" s="38"/>
      <c r="K37" s="38"/>
      <c r="L37" s="38"/>
      <c r="M37" s="38">
        <v>1</v>
      </c>
      <c r="N37" s="38"/>
      <c r="O37" s="38"/>
      <c r="P37" s="38"/>
      <c r="Q37" s="38"/>
      <c r="R37" s="38">
        <v>1</v>
      </c>
      <c r="S37" s="38"/>
      <c r="T37" s="92"/>
      <c r="U37" s="94" t="s">
        <v>108</v>
      </c>
      <c r="V37" s="93"/>
      <c r="W37" s="38">
        <v>1</v>
      </c>
      <c r="X37" s="38"/>
      <c r="Y37" s="92">
        <v>1</v>
      </c>
      <c r="Z37" s="38"/>
      <c r="AA37" s="92">
        <v>1</v>
      </c>
      <c r="AB37" s="38">
        <v>1</v>
      </c>
      <c r="AC37" s="92"/>
      <c r="AE37" s="14"/>
      <c r="AF37" s="99" t="s">
        <v>48</v>
      </c>
      <c r="AG37" s="14"/>
    </row>
    <row r="38" spans="1:33" ht="28" customHeight="1" x14ac:dyDescent="0.2">
      <c r="A38" s="38">
        <v>35</v>
      </c>
      <c r="B38" s="92" t="s">
        <v>28</v>
      </c>
      <c r="C38" s="38"/>
      <c r="D38" s="38">
        <v>1</v>
      </c>
      <c r="E38" s="38"/>
      <c r="F38" s="93">
        <v>1</v>
      </c>
      <c r="G38" s="38">
        <v>1</v>
      </c>
      <c r="H38" s="38">
        <v>1</v>
      </c>
      <c r="I38" s="38">
        <v>1</v>
      </c>
      <c r="J38" s="38"/>
      <c r="K38" s="38">
        <v>1</v>
      </c>
      <c r="L38" s="38"/>
      <c r="M38" s="38"/>
      <c r="N38" s="38"/>
      <c r="O38" s="38"/>
      <c r="P38" s="38"/>
      <c r="Q38" s="38"/>
      <c r="R38" s="38">
        <v>1</v>
      </c>
      <c r="S38" s="38"/>
      <c r="T38" s="92"/>
      <c r="U38" s="94" t="s">
        <v>109</v>
      </c>
      <c r="V38" s="93"/>
      <c r="W38" s="38">
        <v>1</v>
      </c>
      <c r="X38" s="38"/>
      <c r="Y38" s="92">
        <v>1</v>
      </c>
      <c r="Z38" s="38"/>
      <c r="AA38" s="92">
        <v>1</v>
      </c>
      <c r="AB38" s="38">
        <v>1</v>
      </c>
      <c r="AC38" s="92"/>
      <c r="AE38" s="14"/>
      <c r="AF38" s="99" t="s">
        <v>49</v>
      </c>
      <c r="AG38" s="14"/>
    </row>
    <row r="39" spans="1:33" ht="28" customHeight="1" x14ac:dyDescent="0.2">
      <c r="A39" s="38">
        <v>36</v>
      </c>
      <c r="B39" s="92" t="s">
        <v>28</v>
      </c>
      <c r="C39" s="38"/>
      <c r="D39" s="38">
        <v>1</v>
      </c>
      <c r="E39" s="38"/>
      <c r="F39" s="93">
        <v>1</v>
      </c>
      <c r="G39" s="38">
        <v>1</v>
      </c>
      <c r="H39" s="38">
        <v>1</v>
      </c>
      <c r="I39" s="38"/>
      <c r="J39" s="38"/>
      <c r="K39" s="38"/>
      <c r="L39" s="38"/>
      <c r="M39" s="38">
        <v>1</v>
      </c>
      <c r="N39" s="38"/>
      <c r="O39" s="38"/>
      <c r="P39" s="38"/>
      <c r="Q39" s="38"/>
      <c r="R39" s="38">
        <v>1</v>
      </c>
      <c r="S39" s="38"/>
      <c r="T39" s="92"/>
      <c r="U39" s="94" t="s">
        <v>110</v>
      </c>
      <c r="V39" s="93"/>
      <c r="W39" s="38">
        <v>1</v>
      </c>
      <c r="X39" s="38"/>
      <c r="Y39" s="92">
        <v>1</v>
      </c>
      <c r="Z39" s="38"/>
      <c r="AA39" s="92">
        <v>1</v>
      </c>
      <c r="AB39" s="38">
        <v>1</v>
      </c>
      <c r="AC39" s="92"/>
      <c r="AE39" s="14"/>
      <c r="AF39" s="99" t="s">
        <v>111</v>
      </c>
      <c r="AG39" s="14"/>
    </row>
    <row r="40" spans="1:33" ht="28" customHeight="1" x14ac:dyDescent="0.2">
      <c r="A40" s="38">
        <v>37</v>
      </c>
      <c r="B40" s="92" t="s">
        <v>28</v>
      </c>
      <c r="C40" s="38">
        <v>1</v>
      </c>
      <c r="D40" s="38"/>
      <c r="E40" s="38"/>
      <c r="F40" s="93">
        <v>1</v>
      </c>
      <c r="G40" s="38">
        <v>1</v>
      </c>
      <c r="H40" s="38">
        <v>1</v>
      </c>
      <c r="I40" s="38">
        <v>1</v>
      </c>
      <c r="J40" s="38"/>
      <c r="K40" s="38"/>
      <c r="L40" s="38"/>
      <c r="M40" s="38"/>
      <c r="N40" s="38"/>
      <c r="O40" s="38"/>
      <c r="P40" s="38"/>
      <c r="Q40" s="38"/>
      <c r="R40" s="38"/>
      <c r="S40" s="38"/>
      <c r="T40" s="92"/>
      <c r="U40" s="94"/>
      <c r="V40" s="93"/>
      <c r="W40" s="38"/>
      <c r="X40" s="38"/>
      <c r="Y40" s="92">
        <v>1</v>
      </c>
      <c r="Z40" s="38"/>
      <c r="AA40" s="92">
        <v>1</v>
      </c>
      <c r="AB40" s="38">
        <v>1</v>
      </c>
      <c r="AC40" s="92"/>
      <c r="AE40" s="14"/>
      <c r="AF40" s="99" t="s">
        <v>50</v>
      </c>
      <c r="AG40" s="14"/>
    </row>
    <row r="41" spans="1:33" ht="28" customHeight="1" x14ac:dyDescent="0.2">
      <c r="A41" s="38">
        <v>38</v>
      </c>
      <c r="B41" s="92" t="s">
        <v>28</v>
      </c>
      <c r="C41" s="38">
        <v>1</v>
      </c>
      <c r="D41" s="38"/>
      <c r="E41" s="38"/>
      <c r="F41" s="93">
        <v>1</v>
      </c>
      <c r="G41" s="38">
        <v>1</v>
      </c>
      <c r="H41" s="38">
        <v>1</v>
      </c>
      <c r="I41" s="38"/>
      <c r="J41" s="38">
        <v>1</v>
      </c>
      <c r="K41" s="38"/>
      <c r="L41" s="38"/>
      <c r="M41" s="38"/>
      <c r="N41" s="38"/>
      <c r="O41" s="38"/>
      <c r="P41" s="38"/>
      <c r="Q41" s="38"/>
      <c r="R41" s="38"/>
      <c r="S41" s="38"/>
      <c r="T41" s="92"/>
      <c r="U41" s="94"/>
      <c r="V41" s="93"/>
      <c r="W41" s="38"/>
      <c r="X41" s="38"/>
      <c r="Y41" s="92">
        <v>1</v>
      </c>
      <c r="Z41" s="38"/>
      <c r="AA41" s="92">
        <v>1</v>
      </c>
      <c r="AB41" s="38">
        <v>1</v>
      </c>
      <c r="AC41" s="92"/>
      <c r="AE41" s="14"/>
      <c r="AF41" s="99" t="s">
        <v>51</v>
      </c>
      <c r="AG41" s="14"/>
    </row>
    <row r="42" spans="1:33" ht="28" customHeight="1" x14ac:dyDescent="0.2">
      <c r="A42" s="38">
        <v>39</v>
      </c>
      <c r="B42" s="92" t="s">
        <v>28</v>
      </c>
      <c r="C42" s="38"/>
      <c r="D42" s="38"/>
      <c r="E42" s="38">
        <v>1</v>
      </c>
      <c r="F42" s="93">
        <v>1</v>
      </c>
      <c r="G42" s="38">
        <v>1</v>
      </c>
      <c r="H42" s="38">
        <v>1</v>
      </c>
      <c r="I42" s="38"/>
      <c r="J42" s="38"/>
      <c r="K42" s="38"/>
      <c r="L42" s="38"/>
      <c r="M42" s="38">
        <v>1</v>
      </c>
      <c r="N42" s="38">
        <v>1</v>
      </c>
      <c r="O42" s="38"/>
      <c r="P42" s="38"/>
      <c r="Q42" s="38"/>
      <c r="R42" s="38">
        <v>1</v>
      </c>
      <c r="S42" s="38"/>
      <c r="T42" s="92"/>
      <c r="U42" s="94" t="s">
        <v>112</v>
      </c>
      <c r="V42" s="93"/>
      <c r="W42" s="38">
        <v>1</v>
      </c>
      <c r="X42" s="38"/>
      <c r="Y42" s="92">
        <v>1</v>
      </c>
      <c r="Z42" s="38"/>
      <c r="AA42" s="92">
        <v>1</v>
      </c>
      <c r="AB42" s="38">
        <v>1</v>
      </c>
      <c r="AC42" s="92"/>
      <c r="AE42" s="14"/>
      <c r="AF42" s="99" t="s">
        <v>52</v>
      </c>
      <c r="AG42" s="14"/>
    </row>
    <row r="43" spans="1:33" ht="28" customHeight="1" x14ac:dyDescent="0.2">
      <c r="A43" s="38">
        <v>40</v>
      </c>
      <c r="B43" s="92" t="s">
        <v>28</v>
      </c>
      <c r="C43" s="38"/>
      <c r="D43" s="38">
        <v>1</v>
      </c>
      <c r="E43" s="38"/>
      <c r="F43" s="93">
        <v>1</v>
      </c>
      <c r="G43" s="38">
        <v>1</v>
      </c>
      <c r="H43" s="38"/>
      <c r="I43" s="38"/>
      <c r="J43" s="38"/>
      <c r="K43" s="38"/>
      <c r="L43" s="38"/>
      <c r="M43" s="38">
        <v>1</v>
      </c>
      <c r="N43" s="38"/>
      <c r="O43" s="38"/>
      <c r="P43" s="38"/>
      <c r="Q43" s="38"/>
      <c r="R43" s="38">
        <v>1</v>
      </c>
      <c r="S43" s="38"/>
      <c r="T43" s="92"/>
      <c r="U43" s="94" t="s">
        <v>113</v>
      </c>
      <c r="V43" s="93"/>
      <c r="W43" s="38">
        <v>1</v>
      </c>
      <c r="X43" s="38"/>
      <c r="Y43" s="92">
        <v>1</v>
      </c>
      <c r="Z43" s="38"/>
      <c r="AA43" s="92">
        <v>1</v>
      </c>
      <c r="AB43" s="38">
        <v>1</v>
      </c>
      <c r="AC43" s="92"/>
      <c r="AE43" s="14"/>
      <c r="AF43" s="99" t="s">
        <v>53</v>
      </c>
      <c r="AG43" s="14"/>
    </row>
    <row r="44" spans="1:33" ht="28" customHeight="1" x14ac:dyDescent="0.2">
      <c r="A44" s="38">
        <v>41</v>
      </c>
      <c r="B44" s="92" t="s">
        <v>28</v>
      </c>
      <c r="C44" s="38"/>
      <c r="D44" s="38">
        <v>1</v>
      </c>
      <c r="E44" s="38"/>
      <c r="F44" s="93">
        <v>1</v>
      </c>
      <c r="G44" s="38">
        <v>1</v>
      </c>
      <c r="H44" s="38"/>
      <c r="I44" s="38"/>
      <c r="J44" s="38"/>
      <c r="K44" s="38"/>
      <c r="L44" s="38"/>
      <c r="M44" s="38">
        <v>1</v>
      </c>
      <c r="N44" s="38"/>
      <c r="O44" s="38"/>
      <c r="P44" s="38"/>
      <c r="Q44" s="38"/>
      <c r="R44" s="38">
        <v>1</v>
      </c>
      <c r="S44" s="38"/>
      <c r="T44" s="92"/>
      <c r="U44" s="94" t="s">
        <v>114</v>
      </c>
      <c r="V44" s="93">
        <v>1</v>
      </c>
      <c r="W44" s="38">
        <v>1</v>
      </c>
      <c r="X44" s="38"/>
      <c r="Y44" s="92"/>
      <c r="Z44" s="38">
        <v>1</v>
      </c>
      <c r="AA44" s="92"/>
      <c r="AB44" s="38">
        <v>1</v>
      </c>
      <c r="AC44" s="92"/>
      <c r="AE44" s="14"/>
      <c r="AF44" s="99" t="s">
        <v>115</v>
      </c>
      <c r="AG44" s="14"/>
    </row>
    <row r="45" spans="1:33" ht="28" customHeight="1" x14ac:dyDescent="0.2">
      <c r="A45" s="38">
        <v>42</v>
      </c>
      <c r="B45" s="92" t="s">
        <v>28</v>
      </c>
      <c r="C45" s="38"/>
      <c r="D45" s="38"/>
      <c r="E45" s="38">
        <v>1</v>
      </c>
      <c r="F45" s="93">
        <v>1</v>
      </c>
      <c r="G45" s="38">
        <v>1</v>
      </c>
      <c r="H45" s="38">
        <v>1</v>
      </c>
      <c r="I45" s="38"/>
      <c r="J45" s="38"/>
      <c r="K45" s="38">
        <v>1</v>
      </c>
      <c r="L45" s="38">
        <v>1</v>
      </c>
      <c r="M45" s="38"/>
      <c r="N45" s="38"/>
      <c r="O45" s="38">
        <v>1</v>
      </c>
      <c r="P45" s="38"/>
      <c r="Q45" s="38">
        <v>1</v>
      </c>
      <c r="R45" s="38"/>
      <c r="S45" s="38"/>
      <c r="T45" s="92">
        <v>1</v>
      </c>
      <c r="U45" s="94" t="s">
        <v>117</v>
      </c>
      <c r="V45" s="93"/>
      <c r="W45" s="38"/>
      <c r="X45" s="38">
        <v>1</v>
      </c>
      <c r="Y45" s="92">
        <v>1</v>
      </c>
      <c r="Z45" s="38"/>
      <c r="AA45" s="92">
        <v>1</v>
      </c>
      <c r="AB45" s="38">
        <v>1</v>
      </c>
      <c r="AC45" s="92"/>
      <c r="AE45" s="14"/>
      <c r="AF45" s="99" t="s">
        <v>116</v>
      </c>
      <c r="AG45" s="14"/>
    </row>
    <row r="46" spans="1:33" ht="28" customHeight="1" x14ac:dyDescent="0.2">
      <c r="A46" s="38">
        <v>43</v>
      </c>
      <c r="B46" s="92" t="s">
        <v>28</v>
      </c>
      <c r="C46" s="38"/>
      <c r="D46" s="38">
        <v>1</v>
      </c>
      <c r="E46" s="38"/>
      <c r="F46" s="93">
        <v>1</v>
      </c>
      <c r="G46" s="38">
        <v>1</v>
      </c>
      <c r="H46" s="38">
        <v>1</v>
      </c>
      <c r="I46" s="38"/>
      <c r="J46" s="38"/>
      <c r="K46" s="38"/>
      <c r="L46" s="38">
        <v>1</v>
      </c>
      <c r="M46" s="38"/>
      <c r="N46" s="38"/>
      <c r="O46" s="38">
        <v>1</v>
      </c>
      <c r="P46" s="38"/>
      <c r="Q46" s="38"/>
      <c r="R46" s="38"/>
      <c r="S46" s="38"/>
      <c r="T46" s="92">
        <v>1</v>
      </c>
      <c r="U46" s="94" t="s">
        <v>95</v>
      </c>
      <c r="V46" s="93"/>
      <c r="W46" s="38">
        <v>1</v>
      </c>
      <c r="X46" s="38"/>
      <c r="Y46" s="92">
        <v>1</v>
      </c>
      <c r="Z46" s="38"/>
      <c r="AA46" s="92">
        <v>1</v>
      </c>
      <c r="AB46" s="38">
        <v>1</v>
      </c>
      <c r="AC46" s="92"/>
      <c r="AE46" s="14"/>
      <c r="AF46" s="99" t="s">
        <v>54</v>
      </c>
      <c r="AG46" s="14"/>
    </row>
    <row r="47" spans="1:33" ht="28" customHeight="1" x14ac:dyDescent="0.2">
      <c r="A47" s="38">
        <v>44</v>
      </c>
      <c r="B47" s="92" t="s">
        <v>28</v>
      </c>
      <c r="C47" s="38"/>
      <c r="D47" s="38">
        <v>1</v>
      </c>
      <c r="E47" s="38"/>
      <c r="F47" s="93">
        <v>1</v>
      </c>
      <c r="G47" s="38">
        <v>1</v>
      </c>
      <c r="H47" s="38"/>
      <c r="I47" s="38"/>
      <c r="J47" s="38"/>
      <c r="K47" s="38">
        <v>1</v>
      </c>
      <c r="L47" s="38"/>
      <c r="M47" s="38">
        <v>1</v>
      </c>
      <c r="N47" s="38"/>
      <c r="O47" s="38">
        <v>1</v>
      </c>
      <c r="P47" s="38"/>
      <c r="Q47" s="38"/>
      <c r="R47" s="38">
        <v>1</v>
      </c>
      <c r="S47" s="38"/>
      <c r="T47" s="92">
        <v>1</v>
      </c>
      <c r="U47" s="94" t="s">
        <v>119</v>
      </c>
      <c r="V47" s="93"/>
      <c r="W47" s="38">
        <v>1</v>
      </c>
      <c r="X47" s="38">
        <v>1</v>
      </c>
      <c r="Y47" s="92"/>
      <c r="Z47" s="38"/>
      <c r="AA47" s="92">
        <v>1</v>
      </c>
      <c r="AB47" s="38">
        <v>1</v>
      </c>
      <c r="AC47" s="92"/>
      <c r="AE47" s="14"/>
      <c r="AF47" s="99" t="s">
        <v>118</v>
      </c>
      <c r="AG47" s="14"/>
    </row>
    <row r="48" spans="1:33" ht="28" customHeight="1" x14ac:dyDescent="0.2">
      <c r="A48" s="38">
        <v>45</v>
      </c>
      <c r="B48" s="92" t="s">
        <v>28</v>
      </c>
      <c r="C48" s="38"/>
      <c r="D48" s="38">
        <v>1</v>
      </c>
      <c r="E48" s="38"/>
      <c r="F48" s="93">
        <v>1</v>
      </c>
      <c r="G48" s="38">
        <v>1</v>
      </c>
      <c r="H48" s="38">
        <v>1</v>
      </c>
      <c r="I48" s="38"/>
      <c r="J48" s="38">
        <v>1</v>
      </c>
      <c r="K48" s="38">
        <v>1</v>
      </c>
      <c r="L48" s="38">
        <v>1</v>
      </c>
      <c r="M48" s="38"/>
      <c r="N48" s="38"/>
      <c r="O48" s="38">
        <v>1</v>
      </c>
      <c r="P48" s="38"/>
      <c r="Q48" s="38"/>
      <c r="R48" s="38"/>
      <c r="S48" s="38"/>
      <c r="T48" s="92">
        <v>1</v>
      </c>
      <c r="U48" s="94" t="s">
        <v>120</v>
      </c>
      <c r="V48" s="93">
        <v>1</v>
      </c>
      <c r="W48" s="38">
        <v>1</v>
      </c>
      <c r="X48" s="38"/>
      <c r="Y48" s="92"/>
      <c r="Z48" s="38"/>
      <c r="AA48" s="92">
        <v>1</v>
      </c>
      <c r="AB48" s="38">
        <v>1</v>
      </c>
      <c r="AC48" s="92"/>
      <c r="AE48" s="14"/>
      <c r="AF48" s="99" t="s">
        <v>55</v>
      </c>
      <c r="AG48" s="14"/>
    </row>
    <row r="49" spans="1:33" ht="28" customHeight="1" x14ac:dyDescent="0.2">
      <c r="A49" s="38">
        <v>46</v>
      </c>
      <c r="B49" s="92" t="s">
        <v>28</v>
      </c>
      <c r="C49" s="38"/>
      <c r="D49" s="38">
        <v>1</v>
      </c>
      <c r="E49" s="38"/>
      <c r="F49" s="93">
        <v>1</v>
      </c>
      <c r="G49" s="38">
        <v>1</v>
      </c>
      <c r="H49" s="38">
        <v>1</v>
      </c>
      <c r="I49" s="38"/>
      <c r="J49" s="38"/>
      <c r="K49" s="38"/>
      <c r="L49" s="38">
        <v>1</v>
      </c>
      <c r="M49" s="38">
        <v>1</v>
      </c>
      <c r="N49" s="38"/>
      <c r="O49" s="38">
        <v>1</v>
      </c>
      <c r="P49" s="38"/>
      <c r="Q49" s="38"/>
      <c r="R49" s="38">
        <v>1</v>
      </c>
      <c r="S49" s="38"/>
      <c r="T49" s="92">
        <v>1</v>
      </c>
      <c r="U49" s="94" t="s">
        <v>121</v>
      </c>
      <c r="V49" s="93"/>
      <c r="W49" s="38">
        <v>1</v>
      </c>
      <c r="X49" s="38">
        <v>1</v>
      </c>
      <c r="Y49" s="92"/>
      <c r="Z49" s="38"/>
      <c r="AA49" s="92">
        <v>1</v>
      </c>
      <c r="AB49" s="38">
        <v>1</v>
      </c>
      <c r="AC49" s="92"/>
      <c r="AE49" s="14"/>
      <c r="AF49" s="99" t="s">
        <v>56</v>
      </c>
      <c r="AG49" s="14"/>
    </row>
    <row r="50" spans="1:33" ht="28" customHeight="1" x14ac:dyDescent="0.2">
      <c r="A50" s="38">
        <v>47</v>
      </c>
      <c r="B50" s="92" t="s">
        <v>28</v>
      </c>
      <c r="C50" s="38"/>
      <c r="D50" s="38">
        <v>1</v>
      </c>
      <c r="E50" s="38"/>
      <c r="F50" s="93">
        <v>1</v>
      </c>
      <c r="G50" s="38">
        <v>1</v>
      </c>
      <c r="H50" s="38">
        <v>1</v>
      </c>
      <c r="I50" s="38"/>
      <c r="J50" s="38">
        <v>1</v>
      </c>
      <c r="K50" s="38">
        <v>1</v>
      </c>
      <c r="L50" s="38"/>
      <c r="M50" s="38"/>
      <c r="N50" s="38"/>
      <c r="O50" s="38"/>
      <c r="P50" s="38"/>
      <c r="Q50" s="38"/>
      <c r="R50" s="38"/>
      <c r="S50" s="38"/>
      <c r="T50" s="92">
        <v>1</v>
      </c>
      <c r="U50" s="94" t="s">
        <v>122</v>
      </c>
      <c r="V50" s="93"/>
      <c r="W50" s="38"/>
      <c r="X50" s="38">
        <v>1</v>
      </c>
      <c r="Y50" s="92">
        <v>1</v>
      </c>
      <c r="Z50" s="38"/>
      <c r="AA50" s="92">
        <v>1</v>
      </c>
      <c r="AB50" s="38">
        <v>1</v>
      </c>
      <c r="AC50" s="92"/>
      <c r="AE50" s="14"/>
      <c r="AF50" s="99" t="s">
        <v>57</v>
      </c>
      <c r="AG50" s="14"/>
    </row>
    <row r="51" spans="1:33" ht="28" customHeight="1" x14ac:dyDescent="0.2">
      <c r="A51" s="38">
        <v>48</v>
      </c>
      <c r="B51" s="92" t="s">
        <v>28</v>
      </c>
      <c r="C51" s="38"/>
      <c r="D51" s="38">
        <v>1</v>
      </c>
      <c r="E51" s="38"/>
      <c r="F51" s="93">
        <v>1</v>
      </c>
      <c r="G51" s="38">
        <v>1</v>
      </c>
      <c r="H51" s="38"/>
      <c r="I51" s="38"/>
      <c r="J51" s="38"/>
      <c r="K51" s="38"/>
      <c r="L51" s="38"/>
      <c r="M51" s="38"/>
      <c r="N51" s="38"/>
      <c r="O51" s="38"/>
      <c r="P51" s="38"/>
      <c r="Q51" s="38"/>
      <c r="R51" s="38">
        <v>1</v>
      </c>
      <c r="S51" s="38"/>
      <c r="T51" s="92"/>
      <c r="U51" s="94" t="s">
        <v>123</v>
      </c>
      <c r="V51" s="93">
        <v>1</v>
      </c>
      <c r="W51" s="38">
        <v>1</v>
      </c>
      <c r="X51" s="38"/>
      <c r="Y51" s="92"/>
      <c r="Z51" s="38">
        <v>1</v>
      </c>
      <c r="AA51" s="92"/>
      <c r="AB51" s="38">
        <v>1</v>
      </c>
      <c r="AC51" s="92"/>
      <c r="AE51" s="14"/>
      <c r="AF51" s="99" t="s">
        <v>58</v>
      </c>
      <c r="AG51" s="14"/>
    </row>
    <row r="52" spans="1:33" ht="28" customHeight="1" x14ac:dyDescent="0.2">
      <c r="A52" s="38">
        <v>49</v>
      </c>
      <c r="B52" s="92" t="s">
        <v>28</v>
      </c>
      <c r="C52" s="38"/>
      <c r="D52" s="38">
        <v>1</v>
      </c>
      <c r="E52" s="38"/>
      <c r="F52" s="93">
        <v>1</v>
      </c>
      <c r="G52" s="38">
        <v>1</v>
      </c>
      <c r="H52" s="38">
        <v>1</v>
      </c>
      <c r="I52" s="38">
        <v>1</v>
      </c>
      <c r="J52" s="38">
        <v>1</v>
      </c>
      <c r="K52" s="38"/>
      <c r="L52" s="38"/>
      <c r="M52" s="38"/>
      <c r="N52" s="38"/>
      <c r="O52" s="38"/>
      <c r="P52" s="38"/>
      <c r="Q52" s="38"/>
      <c r="R52" s="38">
        <v>1</v>
      </c>
      <c r="S52" s="38"/>
      <c r="T52" s="92"/>
      <c r="U52" s="94" t="s">
        <v>126</v>
      </c>
      <c r="V52" s="93">
        <v>1</v>
      </c>
      <c r="W52" s="38">
        <v>1</v>
      </c>
      <c r="X52" s="38"/>
      <c r="Y52" s="92">
        <v>1</v>
      </c>
      <c r="Z52" s="38"/>
      <c r="AA52" s="92">
        <v>1</v>
      </c>
      <c r="AB52" s="38">
        <v>1</v>
      </c>
      <c r="AC52" s="92"/>
      <c r="AE52" s="14"/>
      <c r="AF52" s="99" t="s">
        <v>124</v>
      </c>
      <c r="AG52" s="14"/>
    </row>
    <row r="53" spans="1:33" ht="28" customHeight="1" x14ac:dyDescent="0.2">
      <c r="A53" s="38">
        <v>50</v>
      </c>
      <c r="B53" s="92" t="s">
        <v>28</v>
      </c>
      <c r="C53" s="38"/>
      <c r="D53" s="38">
        <v>1</v>
      </c>
      <c r="E53" s="38"/>
      <c r="F53" s="93">
        <v>1</v>
      </c>
      <c r="G53" s="38">
        <v>1</v>
      </c>
      <c r="H53" s="38"/>
      <c r="I53" s="38"/>
      <c r="J53" s="38"/>
      <c r="K53" s="38"/>
      <c r="L53" s="38"/>
      <c r="M53" s="38"/>
      <c r="N53" s="38">
        <v>1</v>
      </c>
      <c r="O53" s="38"/>
      <c r="P53" s="38"/>
      <c r="Q53" s="38"/>
      <c r="R53" s="38"/>
      <c r="S53" s="38">
        <v>1</v>
      </c>
      <c r="T53" s="92"/>
      <c r="U53" s="94" t="s">
        <v>125</v>
      </c>
      <c r="V53" s="93">
        <v>1</v>
      </c>
      <c r="W53" s="38">
        <v>1</v>
      </c>
      <c r="X53" s="38"/>
      <c r="Y53" s="92"/>
      <c r="Z53" s="38">
        <v>1</v>
      </c>
      <c r="AA53" s="92"/>
      <c r="AB53" s="38">
        <v>1</v>
      </c>
      <c r="AC53" s="92"/>
      <c r="AE53" s="14"/>
      <c r="AF53" s="99" t="s">
        <v>59</v>
      </c>
      <c r="AG53" s="14"/>
    </row>
    <row r="54" spans="1:33" ht="28" customHeight="1" x14ac:dyDescent="0.2">
      <c r="A54" s="38">
        <v>51</v>
      </c>
      <c r="B54" s="92" t="s">
        <v>28</v>
      </c>
      <c r="C54" s="38"/>
      <c r="D54" s="38">
        <v>1</v>
      </c>
      <c r="E54" s="38"/>
      <c r="F54" s="93">
        <v>1</v>
      </c>
      <c r="G54" s="38">
        <v>1</v>
      </c>
      <c r="H54" s="38">
        <v>1</v>
      </c>
      <c r="I54" s="38"/>
      <c r="J54" s="38">
        <v>1</v>
      </c>
      <c r="K54" s="38"/>
      <c r="L54" s="38"/>
      <c r="M54" s="38"/>
      <c r="N54" s="38">
        <v>1</v>
      </c>
      <c r="O54" s="38"/>
      <c r="P54" s="38"/>
      <c r="Q54" s="38"/>
      <c r="R54" s="38"/>
      <c r="S54" s="38"/>
      <c r="T54" s="92">
        <v>1</v>
      </c>
      <c r="U54" s="94" t="s">
        <v>127</v>
      </c>
      <c r="V54" s="93">
        <v>1</v>
      </c>
      <c r="W54" s="38">
        <v>1</v>
      </c>
      <c r="X54" s="38"/>
      <c r="Y54" s="92"/>
      <c r="Z54" s="38">
        <v>1</v>
      </c>
      <c r="AA54" s="92"/>
      <c r="AB54" s="38">
        <v>1</v>
      </c>
      <c r="AC54" s="92"/>
      <c r="AE54" s="14"/>
      <c r="AF54" s="99" t="s">
        <v>60</v>
      </c>
      <c r="AG54" s="14"/>
    </row>
    <row r="55" spans="1:33" ht="28" customHeight="1" x14ac:dyDescent="0.2">
      <c r="A55" s="38">
        <v>52</v>
      </c>
      <c r="B55" s="92" t="s">
        <v>28</v>
      </c>
      <c r="C55" s="38"/>
      <c r="D55" s="38">
        <v>1</v>
      </c>
      <c r="E55" s="38"/>
      <c r="F55" s="93">
        <v>1</v>
      </c>
      <c r="G55" s="38">
        <v>1</v>
      </c>
      <c r="H55" s="38">
        <v>1</v>
      </c>
      <c r="I55" s="38"/>
      <c r="J55" s="38"/>
      <c r="K55" s="38"/>
      <c r="L55" s="38"/>
      <c r="M55" s="38">
        <v>1</v>
      </c>
      <c r="N55" s="38">
        <v>1</v>
      </c>
      <c r="O55" s="38"/>
      <c r="P55" s="38"/>
      <c r="Q55" s="38"/>
      <c r="R55" s="38">
        <v>1</v>
      </c>
      <c r="S55" s="38"/>
      <c r="T55" s="92"/>
      <c r="U55" s="94" t="s">
        <v>129</v>
      </c>
      <c r="V55" s="93">
        <v>1</v>
      </c>
      <c r="W55" s="38"/>
      <c r="X55" s="38">
        <v>1</v>
      </c>
      <c r="Y55" s="92"/>
      <c r="Z55" s="38">
        <v>1</v>
      </c>
      <c r="AA55" s="92"/>
      <c r="AB55" s="38">
        <v>1</v>
      </c>
      <c r="AC55" s="92"/>
      <c r="AE55" s="14"/>
      <c r="AF55" s="99" t="s">
        <v>128</v>
      </c>
      <c r="AG55" s="14"/>
    </row>
    <row r="56" spans="1:33" ht="28" customHeight="1" x14ac:dyDescent="0.2">
      <c r="A56" s="38">
        <v>53</v>
      </c>
      <c r="B56" s="92" t="s">
        <v>28</v>
      </c>
      <c r="C56" s="38"/>
      <c r="D56" s="38">
        <v>1</v>
      </c>
      <c r="E56" s="38"/>
      <c r="F56" s="93">
        <v>1</v>
      </c>
      <c r="G56" s="38">
        <v>1</v>
      </c>
      <c r="H56" s="38"/>
      <c r="I56" s="38"/>
      <c r="J56" s="38"/>
      <c r="K56" s="38"/>
      <c r="L56" s="38"/>
      <c r="M56" s="38">
        <v>1</v>
      </c>
      <c r="N56" s="38">
        <v>1</v>
      </c>
      <c r="O56" s="38"/>
      <c r="P56" s="38"/>
      <c r="Q56" s="38"/>
      <c r="R56" s="38">
        <v>1</v>
      </c>
      <c r="S56" s="38"/>
      <c r="T56" s="92"/>
      <c r="U56" s="94" t="s">
        <v>131</v>
      </c>
      <c r="V56" s="93">
        <v>1</v>
      </c>
      <c r="W56" s="38"/>
      <c r="X56" s="38">
        <v>1</v>
      </c>
      <c r="Y56" s="92"/>
      <c r="Z56" s="38">
        <v>1</v>
      </c>
      <c r="AA56" s="92"/>
      <c r="AB56" s="38">
        <v>1</v>
      </c>
      <c r="AC56" s="92"/>
      <c r="AE56" s="14"/>
      <c r="AF56" s="99" t="s">
        <v>130</v>
      </c>
      <c r="AG56" s="14"/>
    </row>
    <row r="57" spans="1:33" ht="28" customHeight="1" x14ac:dyDescent="0.2">
      <c r="A57" s="38">
        <v>54</v>
      </c>
      <c r="B57" s="92" t="s">
        <v>28</v>
      </c>
      <c r="C57" s="38"/>
      <c r="D57" s="38"/>
      <c r="E57" s="38">
        <v>1</v>
      </c>
      <c r="F57" s="93">
        <v>1</v>
      </c>
      <c r="G57" s="38">
        <v>1</v>
      </c>
      <c r="H57" s="38"/>
      <c r="I57" s="38"/>
      <c r="J57" s="38"/>
      <c r="K57" s="38"/>
      <c r="L57" s="38"/>
      <c r="M57" s="38">
        <v>1</v>
      </c>
      <c r="N57" s="38">
        <v>1</v>
      </c>
      <c r="O57" s="38"/>
      <c r="P57" s="38"/>
      <c r="Q57" s="38"/>
      <c r="R57" s="38">
        <v>1</v>
      </c>
      <c r="S57" s="38"/>
      <c r="T57" s="92"/>
      <c r="U57" s="94" t="s">
        <v>133</v>
      </c>
      <c r="V57" s="93">
        <v>1</v>
      </c>
      <c r="W57" s="38"/>
      <c r="X57" s="38">
        <v>1</v>
      </c>
      <c r="Y57" s="92"/>
      <c r="Z57" s="38">
        <v>1</v>
      </c>
      <c r="AA57" s="92"/>
      <c r="AB57" s="38">
        <v>1</v>
      </c>
      <c r="AC57" s="92"/>
      <c r="AE57" s="14"/>
      <c r="AF57" s="99" t="s">
        <v>132</v>
      </c>
      <c r="AG57" s="14"/>
    </row>
    <row r="58" spans="1:33" ht="28" customHeight="1" x14ac:dyDescent="0.2">
      <c r="A58" s="38">
        <v>55</v>
      </c>
      <c r="B58" s="92" t="s">
        <v>28</v>
      </c>
      <c r="C58" s="38"/>
      <c r="D58" s="38"/>
      <c r="E58" s="38">
        <v>1</v>
      </c>
      <c r="F58" s="93">
        <v>1</v>
      </c>
      <c r="G58" s="38">
        <v>1</v>
      </c>
      <c r="H58" s="38"/>
      <c r="I58" s="38"/>
      <c r="J58" s="38"/>
      <c r="K58" s="38">
        <v>1</v>
      </c>
      <c r="L58" s="38"/>
      <c r="M58" s="38">
        <v>1</v>
      </c>
      <c r="N58" s="38">
        <v>1</v>
      </c>
      <c r="O58" s="38"/>
      <c r="P58" s="38"/>
      <c r="Q58" s="38"/>
      <c r="R58" s="38">
        <v>1</v>
      </c>
      <c r="S58" s="38"/>
      <c r="T58" s="92"/>
      <c r="U58" s="94" t="s">
        <v>135</v>
      </c>
      <c r="V58" s="93"/>
      <c r="W58" s="38">
        <v>1</v>
      </c>
      <c r="X58" s="38"/>
      <c r="Y58" s="92">
        <v>1</v>
      </c>
      <c r="Z58" s="38"/>
      <c r="AA58" s="92">
        <v>1</v>
      </c>
      <c r="AB58" s="38">
        <v>1</v>
      </c>
      <c r="AC58" s="92"/>
      <c r="AE58" s="14"/>
      <c r="AF58" s="99" t="s">
        <v>134</v>
      </c>
      <c r="AG58" s="14"/>
    </row>
    <row r="59" spans="1:33" ht="28" customHeight="1" x14ac:dyDescent="0.2">
      <c r="A59" s="38">
        <v>56</v>
      </c>
      <c r="B59" s="92" t="s">
        <v>28</v>
      </c>
      <c r="C59" s="38"/>
      <c r="D59" s="38">
        <v>1</v>
      </c>
      <c r="E59" s="38"/>
      <c r="F59" s="93">
        <v>1</v>
      </c>
      <c r="G59" s="38">
        <v>1</v>
      </c>
      <c r="H59" s="38"/>
      <c r="I59" s="38"/>
      <c r="J59" s="38"/>
      <c r="K59" s="38"/>
      <c r="L59" s="38"/>
      <c r="M59" s="38">
        <v>1</v>
      </c>
      <c r="N59" s="38">
        <v>1</v>
      </c>
      <c r="O59" s="38"/>
      <c r="P59" s="38"/>
      <c r="Q59" s="38"/>
      <c r="R59" s="38">
        <v>1</v>
      </c>
      <c r="S59" s="38"/>
      <c r="T59" s="92"/>
      <c r="U59" s="94" t="s">
        <v>137</v>
      </c>
      <c r="V59" s="93"/>
      <c r="W59" s="38">
        <v>1</v>
      </c>
      <c r="X59" s="38"/>
      <c r="Y59" s="92">
        <v>1</v>
      </c>
      <c r="Z59" s="38"/>
      <c r="AA59" s="92">
        <v>1</v>
      </c>
      <c r="AB59" s="38">
        <v>1</v>
      </c>
      <c r="AC59" s="92"/>
      <c r="AE59" s="14"/>
      <c r="AF59" s="99" t="s">
        <v>136</v>
      </c>
      <c r="AG59" s="14"/>
    </row>
    <row r="60" spans="1:33" ht="28" customHeight="1" x14ac:dyDescent="0.2">
      <c r="A60" s="38">
        <v>57</v>
      </c>
      <c r="B60" s="92" t="s">
        <v>28</v>
      </c>
      <c r="C60" s="38"/>
      <c r="D60" s="38">
        <v>1</v>
      </c>
      <c r="E60" s="38"/>
      <c r="F60" s="93">
        <v>1</v>
      </c>
      <c r="G60" s="38">
        <v>1</v>
      </c>
      <c r="H60" s="38"/>
      <c r="I60" s="38"/>
      <c r="J60" s="38"/>
      <c r="K60" s="38"/>
      <c r="L60" s="38"/>
      <c r="M60" s="38">
        <v>1</v>
      </c>
      <c r="N60" s="38">
        <v>1</v>
      </c>
      <c r="O60" s="38"/>
      <c r="P60" s="38"/>
      <c r="Q60" s="38"/>
      <c r="R60" s="38">
        <v>1</v>
      </c>
      <c r="S60" s="38"/>
      <c r="T60" s="92"/>
      <c r="U60" s="94" t="s">
        <v>140</v>
      </c>
      <c r="V60" s="93"/>
      <c r="W60" s="38">
        <v>1</v>
      </c>
      <c r="X60" s="38"/>
      <c r="Y60" s="92">
        <v>1</v>
      </c>
      <c r="Z60" s="38"/>
      <c r="AA60" s="92">
        <v>1</v>
      </c>
      <c r="AB60" s="38">
        <v>1</v>
      </c>
      <c r="AC60" s="92"/>
      <c r="AE60" s="14"/>
      <c r="AF60" s="99" t="s">
        <v>138</v>
      </c>
      <c r="AG60" s="14"/>
    </row>
    <row r="61" spans="1:33" ht="28" customHeight="1" x14ac:dyDescent="0.2">
      <c r="A61" s="38">
        <v>58</v>
      </c>
      <c r="B61" s="92" t="s">
        <v>28</v>
      </c>
      <c r="C61" s="38"/>
      <c r="D61" s="38">
        <v>1</v>
      </c>
      <c r="E61" s="38"/>
      <c r="F61" s="93">
        <v>1</v>
      </c>
      <c r="G61" s="38">
        <v>1</v>
      </c>
      <c r="H61" s="38"/>
      <c r="I61" s="38"/>
      <c r="J61" s="38"/>
      <c r="K61" s="38"/>
      <c r="L61" s="38"/>
      <c r="M61" s="38">
        <v>1</v>
      </c>
      <c r="N61" s="38">
        <v>1</v>
      </c>
      <c r="O61" s="38"/>
      <c r="P61" s="38"/>
      <c r="Q61" s="38"/>
      <c r="R61" s="38">
        <v>1</v>
      </c>
      <c r="S61" s="38"/>
      <c r="T61" s="92"/>
      <c r="U61" s="94" t="s">
        <v>141</v>
      </c>
      <c r="V61" s="93">
        <v>1</v>
      </c>
      <c r="W61" s="38">
        <v>1</v>
      </c>
      <c r="X61" s="38"/>
      <c r="Y61" s="92"/>
      <c r="Z61" s="38">
        <v>1</v>
      </c>
      <c r="AA61" s="92"/>
      <c r="AB61" s="38">
        <v>1</v>
      </c>
      <c r="AC61" s="92"/>
      <c r="AE61" s="14"/>
      <c r="AF61" s="99" t="s">
        <v>139</v>
      </c>
      <c r="AG61" s="14"/>
    </row>
    <row r="62" spans="1:33" ht="28" customHeight="1" x14ac:dyDescent="0.2">
      <c r="A62" s="38">
        <v>59</v>
      </c>
      <c r="B62" s="92" t="s">
        <v>28</v>
      </c>
      <c r="C62" s="38">
        <v>1</v>
      </c>
      <c r="D62" s="38"/>
      <c r="E62" s="38"/>
      <c r="F62" s="93">
        <v>1</v>
      </c>
      <c r="G62" s="38">
        <v>1</v>
      </c>
      <c r="H62" s="38"/>
      <c r="I62" s="38">
        <v>1</v>
      </c>
      <c r="J62" s="38"/>
      <c r="K62" s="38">
        <v>1</v>
      </c>
      <c r="L62" s="38"/>
      <c r="M62" s="38"/>
      <c r="N62" s="38"/>
      <c r="O62" s="38"/>
      <c r="P62" s="38"/>
      <c r="Q62" s="38"/>
      <c r="R62" s="38"/>
      <c r="S62" s="38"/>
      <c r="T62" s="92"/>
      <c r="U62" s="94"/>
      <c r="V62" s="93"/>
      <c r="W62" s="38"/>
      <c r="X62" s="38"/>
      <c r="Y62" s="92">
        <v>1</v>
      </c>
      <c r="Z62" s="38"/>
      <c r="AA62" s="92">
        <v>1</v>
      </c>
      <c r="AB62" s="38">
        <v>1</v>
      </c>
      <c r="AC62" s="92"/>
      <c r="AE62" s="14"/>
      <c r="AF62" s="99" t="s">
        <v>61</v>
      </c>
      <c r="AG62" s="14"/>
    </row>
    <row r="63" spans="1:33" ht="28" customHeight="1" x14ac:dyDescent="0.2">
      <c r="A63" s="38">
        <v>60</v>
      </c>
      <c r="B63" s="92" t="s">
        <v>28</v>
      </c>
      <c r="C63" s="38"/>
      <c r="D63" s="38">
        <v>1</v>
      </c>
      <c r="E63" s="38"/>
      <c r="F63" s="93">
        <v>1</v>
      </c>
      <c r="G63" s="38">
        <v>1</v>
      </c>
      <c r="H63" s="38"/>
      <c r="I63" s="38"/>
      <c r="J63" s="38"/>
      <c r="K63" s="38"/>
      <c r="L63" s="38"/>
      <c r="M63" s="38"/>
      <c r="N63" s="38">
        <v>1</v>
      </c>
      <c r="O63" s="38"/>
      <c r="P63" s="38"/>
      <c r="Q63" s="38">
        <v>1</v>
      </c>
      <c r="R63" s="38"/>
      <c r="S63" s="38"/>
      <c r="T63" s="92"/>
      <c r="U63" s="94" t="s">
        <v>142</v>
      </c>
      <c r="V63" s="93"/>
      <c r="W63" s="38"/>
      <c r="X63" s="38">
        <v>1</v>
      </c>
      <c r="Y63" s="92"/>
      <c r="Z63" s="38"/>
      <c r="AA63" s="92">
        <v>1</v>
      </c>
      <c r="AB63" s="38">
        <v>1</v>
      </c>
      <c r="AC63" s="92"/>
      <c r="AE63" s="14"/>
      <c r="AF63" s="99" t="s">
        <v>62</v>
      </c>
      <c r="AG63" s="14"/>
    </row>
    <row r="64" spans="1:33" ht="28" customHeight="1" x14ac:dyDescent="0.2">
      <c r="A64" s="38">
        <v>61</v>
      </c>
      <c r="B64" s="92" t="s">
        <v>28</v>
      </c>
      <c r="C64" s="38"/>
      <c r="D64" s="38"/>
      <c r="E64" s="38">
        <v>1</v>
      </c>
      <c r="F64" s="93">
        <v>1</v>
      </c>
      <c r="G64" s="38"/>
      <c r="H64" s="38"/>
      <c r="I64" s="38"/>
      <c r="J64" s="38"/>
      <c r="K64" s="38"/>
      <c r="L64" s="38"/>
      <c r="M64" s="38"/>
      <c r="N64" s="38"/>
      <c r="O64" s="38"/>
      <c r="P64" s="38">
        <v>1</v>
      </c>
      <c r="Q64" s="38"/>
      <c r="R64" s="38"/>
      <c r="S64" s="38"/>
      <c r="T64" s="92">
        <v>1</v>
      </c>
      <c r="U64" s="94" t="s">
        <v>145</v>
      </c>
      <c r="V64" s="93"/>
      <c r="W64" s="38">
        <v>1</v>
      </c>
      <c r="X64" s="38"/>
      <c r="Y64" s="92">
        <v>1</v>
      </c>
      <c r="Z64" s="38"/>
      <c r="AA64" s="92">
        <v>1</v>
      </c>
      <c r="AB64" s="38">
        <v>1</v>
      </c>
      <c r="AC64" s="92"/>
      <c r="AE64" s="14"/>
      <c r="AF64" s="99" t="s">
        <v>63</v>
      </c>
      <c r="AG64" s="14"/>
    </row>
    <row r="65" spans="1:33" ht="35" customHeight="1" x14ac:dyDescent="0.2">
      <c r="A65" s="289" t="s">
        <v>753</v>
      </c>
      <c r="B65" s="290"/>
      <c r="C65" s="177">
        <v>11</v>
      </c>
      <c r="D65" s="177">
        <v>37</v>
      </c>
      <c r="E65" s="177">
        <v>13</v>
      </c>
      <c r="F65" s="176">
        <v>59</v>
      </c>
      <c r="G65" s="177">
        <v>50</v>
      </c>
      <c r="H65" s="177">
        <v>30</v>
      </c>
      <c r="I65" s="177">
        <v>9</v>
      </c>
      <c r="J65" s="177">
        <v>13</v>
      </c>
      <c r="K65" s="177">
        <v>20</v>
      </c>
      <c r="L65" s="177">
        <v>4</v>
      </c>
      <c r="M65" s="177">
        <v>24</v>
      </c>
      <c r="N65" s="177">
        <v>13</v>
      </c>
      <c r="O65" s="177">
        <v>5</v>
      </c>
      <c r="P65" s="177">
        <v>1</v>
      </c>
      <c r="Q65" s="177">
        <v>3</v>
      </c>
      <c r="R65" s="177">
        <v>24</v>
      </c>
      <c r="S65" s="177">
        <v>12</v>
      </c>
      <c r="T65" s="178">
        <v>27</v>
      </c>
      <c r="U65" s="237"/>
      <c r="V65" s="177">
        <v>22</v>
      </c>
      <c r="W65" s="177">
        <v>36</v>
      </c>
      <c r="X65" s="177">
        <v>12</v>
      </c>
      <c r="Y65" s="177">
        <v>25</v>
      </c>
      <c r="Z65" s="176">
        <v>17</v>
      </c>
      <c r="AA65" s="178">
        <v>41</v>
      </c>
      <c r="AB65" s="176">
        <v>60</v>
      </c>
      <c r="AC65" s="178">
        <v>0</v>
      </c>
      <c r="AD65" s="181"/>
      <c r="AE65" s="215"/>
      <c r="AF65" s="180"/>
      <c r="AG65" s="14"/>
    </row>
    <row r="66" spans="1:33" ht="28" customHeight="1" x14ac:dyDescent="0.2">
      <c r="A66" s="38">
        <v>62</v>
      </c>
      <c r="B66" s="92" t="s">
        <v>67</v>
      </c>
      <c r="C66" s="38">
        <v>1</v>
      </c>
      <c r="D66" s="38"/>
      <c r="E66" s="38"/>
      <c r="F66" s="93">
        <v>1</v>
      </c>
      <c r="G66" s="38"/>
      <c r="H66" s="38"/>
      <c r="I66" s="38"/>
      <c r="J66" s="38"/>
      <c r="K66" s="38"/>
      <c r="L66" s="38"/>
      <c r="M66" s="38"/>
      <c r="N66" s="38"/>
      <c r="O66" s="38"/>
      <c r="P66" s="38"/>
      <c r="Q66" s="38"/>
      <c r="R66" s="38"/>
      <c r="S66" s="38">
        <v>1</v>
      </c>
      <c r="T66" s="92"/>
      <c r="U66" s="94" t="s">
        <v>146</v>
      </c>
      <c r="V66" s="93"/>
      <c r="W66" s="38"/>
      <c r="X66" s="38"/>
      <c r="Y66" s="92">
        <v>1</v>
      </c>
      <c r="Z66" s="38"/>
      <c r="AA66" s="92">
        <v>1</v>
      </c>
      <c r="AB66" s="38">
        <v>1</v>
      </c>
      <c r="AC66" s="92">
        <v>1</v>
      </c>
      <c r="AE66" s="14"/>
      <c r="AF66" s="99" t="s">
        <v>64</v>
      </c>
      <c r="AG66" s="14"/>
    </row>
    <row r="67" spans="1:33" ht="28" customHeight="1" x14ac:dyDescent="0.2">
      <c r="A67" s="38">
        <v>63</v>
      </c>
      <c r="B67" s="92" t="s">
        <v>67</v>
      </c>
      <c r="C67" s="38"/>
      <c r="D67" s="38">
        <v>1</v>
      </c>
      <c r="E67" s="38"/>
      <c r="F67" s="93">
        <v>1</v>
      </c>
      <c r="G67" s="38">
        <v>1</v>
      </c>
      <c r="H67" s="38">
        <v>1</v>
      </c>
      <c r="I67" s="38"/>
      <c r="J67" s="38"/>
      <c r="K67" s="38"/>
      <c r="L67" s="38"/>
      <c r="M67" s="38"/>
      <c r="N67" s="38"/>
      <c r="O67" s="38"/>
      <c r="P67" s="38"/>
      <c r="Q67" s="38"/>
      <c r="R67" s="38">
        <v>1</v>
      </c>
      <c r="S67" s="38"/>
      <c r="T67" s="92"/>
      <c r="U67" s="94" t="s">
        <v>147</v>
      </c>
      <c r="V67" s="93"/>
      <c r="W67" s="38"/>
      <c r="X67" s="38">
        <v>1</v>
      </c>
      <c r="Y67" s="92"/>
      <c r="Z67" s="38"/>
      <c r="AA67" s="92">
        <v>1</v>
      </c>
      <c r="AB67" s="38">
        <v>1</v>
      </c>
      <c r="AC67" s="92">
        <v>1</v>
      </c>
      <c r="AE67" s="14"/>
      <c r="AF67" s="99" t="s">
        <v>65</v>
      </c>
      <c r="AG67" s="14"/>
    </row>
    <row r="68" spans="1:33" ht="28" customHeight="1" x14ac:dyDescent="0.2">
      <c r="A68" s="38">
        <v>64</v>
      </c>
      <c r="B68" s="92" t="s">
        <v>67</v>
      </c>
      <c r="C68" s="38"/>
      <c r="D68" s="38">
        <v>1</v>
      </c>
      <c r="E68" s="38"/>
      <c r="F68" s="93">
        <v>1</v>
      </c>
      <c r="G68" s="38"/>
      <c r="H68" s="38"/>
      <c r="I68" s="38"/>
      <c r="J68" s="38"/>
      <c r="K68" s="38"/>
      <c r="L68" s="38"/>
      <c r="M68" s="38">
        <v>1</v>
      </c>
      <c r="N68" s="38"/>
      <c r="O68" s="38"/>
      <c r="P68" s="38"/>
      <c r="Q68" s="38"/>
      <c r="R68" s="38">
        <v>1</v>
      </c>
      <c r="S68" s="38"/>
      <c r="T68" s="92"/>
      <c r="U68" s="94" t="s">
        <v>96</v>
      </c>
      <c r="V68" s="93"/>
      <c r="W68" s="38">
        <v>1</v>
      </c>
      <c r="X68" s="38"/>
      <c r="Y68" s="92">
        <v>1</v>
      </c>
      <c r="Z68" s="38"/>
      <c r="AA68" s="92">
        <v>1</v>
      </c>
      <c r="AB68" s="38">
        <v>1</v>
      </c>
      <c r="AC68" s="92">
        <v>1</v>
      </c>
      <c r="AE68" s="14"/>
      <c r="AF68" s="99" t="s">
        <v>148</v>
      </c>
      <c r="AG68" s="14"/>
    </row>
    <row r="69" spans="1:33" ht="28" customHeight="1" x14ac:dyDescent="0.2">
      <c r="A69" s="38">
        <v>65</v>
      </c>
      <c r="B69" s="92" t="s">
        <v>67</v>
      </c>
      <c r="C69" s="38"/>
      <c r="D69" s="38">
        <v>1</v>
      </c>
      <c r="E69" s="38"/>
      <c r="F69" s="93">
        <v>1</v>
      </c>
      <c r="G69" s="38">
        <v>1</v>
      </c>
      <c r="H69" s="38">
        <v>1</v>
      </c>
      <c r="I69" s="38"/>
      <c r="J69" s="38"/>
      <c r="K69" s="38"/>
      <c r="L69" s="38"/>
      <c r="M69" s="38"/>
      <c r="N69" s="38"/>
      <c r="O69" s="38"/>
      <c r="P69" s="38"/>
      <c r="Q69" s="38"/>
      <c r="R69" s="38">
        <v>1</v>
      </c>
      <c r="S69" s="38"/>
      <c r="T69" s="92">
        <v>1</v>
      </c>
      <c r="U69" s="94" t="s">
        <v>149</v>
      </c>
      <c r="V69" s="93"/>
      <c r="W69" s="38"/>
      <c r="X69" s="38">
        <v>1</v>
      </c>
      <c r="Y69" s="92"/>
      <c r="Z69" s="38"/>
      <c r="AA69" s="92">
        <v>1</v>
      </c>
      <c r="AB69" s="38">
        <v>1</v>
      </c>
      <c r="AC69" s="92">
        <v>1</v>
      </c>
      <c r="AE69" s="14"/>
      <c r="AF69" s="99" t="s">
        <v>66</v>
      </c>
      <c r="AG69" s="14"/>
    </row>
    <row r="70" spans="1:33" ht="28" customHeight="1" x14ac:dyDescent="0.2">
      <c r="A70" s="38">
        <v>66</v>
      </c>
      <c r="B70" s="92" t="s">
        <v>67</v>
      </c>
      <c r="C70" s="38"/>
      <c r="D70" s="38">
        <v>1</v>
      </c>
      <c r="E70" s="38"/>
      <c r="F70" s="93">
        <v>1</v>
      </c>
      <c r="G70" s="38">
        <v>1</v>
      </c>
      <c r="H70" s="38">
        <v>1</v>
      </c>
      <c r="I70" s="38"/>
      <c r="J70" s="38"/>
      <c r="K70" s="38"/>
      <c r="L70" s="38"/>
      <c r="M70" s="38"/>
      <c r="N70" s="38"/>
      <c r="O70" s="38"/>
      <c r="P70" s="38"/>
      <c r="Q70" s="38">
        <v>1</v>
      </c>
      <c r="R70" s="38">
        <v>1</v>
      </c>
      <c r="S70" s="38"/>
      <c r="T70" s="92"/>
      <c r="U70" s="94" t="s">
        <v>151</v>
      </c>
      <c r="V70" s="93"/>
      <c r="W70" s="38">
        <v>1</v>
      </c>
      <c r="X70" s="38">
        <v>1</v>
      </c>
      <c r="Y70" s="92"/>
      <c r="Z70" s="38"/>
      <c r="AA70" s="92">
        <v>1</v>
      </c>
      <c r="AB70" s="38">
        <v>1</v>
      </c>
      <c r="AC70" s="92">
        <v>1</v>
      </c>
      <c r="AE70" s="14"/>
      <c r="AF70" s="99" t="s">
        <v>150</v>
      </c>
      <c r="AG70" s="14"/>
    </row>
    <row r="71" spans="1:33" ht="28" customHeight="1" x14ac:dyDescent="0.2">
      <c r="A71" s="38">
        <v>67</v>
      </c>
      <c r="B71" s="92" t="s">
        <v>67</v>
      </c>
      <c r="C71" s="38"/>
      <c r="D71" s="38">
        <v>1</v>
      </c>
      <c r="E71" s="38"/>
      <c r="F71" s="93">
        <v>1</v>
      </c>
      <c r="G71" s="38">
        <v>1</v>
      </c>
      <c r="H71" s="38"/>
      <c r="I71" s="38"/>
      <c r="J71" s="38"/>
      <c r="K71" s="38"/>
      <c r="L71" s="38"/>
      <c r="M71" s="38"/>
      <c r="N71" s="38"/>
      <c r="O71" s="38"/>
      <c r="P71" s="38"/>
      <c r="Q71" s="38"/>
      <c r="R71" s="38">
        <v>1</v>
      </c>
      <c r="S71" s="38"/>
      <c r="T71" s="92">
        <v>1</v>
      </c>
      <c r="U71" s="94" t="s">
        <v>152</v>
      </c>
      <c r="V71" s="93"/>
      <c r="W71" s="38"/>
      <c r="X71" s="38">
        <v>1</v>
      </c>
      <c r="Y71" s="92"/>
      <c r="Z71" s="38"/>
      <c r="AA71" s="92">
        <v>1</v>
      </c>
      <c r="AB71" s="38">
        <v>1</v>
      </c>
      <c r="AC71" s="92">
        <v>1</v>
      </c>
      <c r="AE71" s="14"/>
      <c r="AF71" s="99" t="s">
        <v>68</v>
      </c>
      <c r="AG71" s="14"/>
    </row>
    <row r="72" spans="1:33" ht="28" customHeight="1" x14ac:dyDescent="0.2">
      <c r="A72" s="38">
        <v>68</v>
      </c>
      <c r="B72" s="92" t="s">
        <v>67</v>
      </c>
      <c r="C72" s="38"/>
      <c r="D72" s="38">
        <v>1</v>
      </c>
      <c r="E72" s="38"/>
      <c r="F72" s="93">
        <v>1</v>
      </c>
      <c r="G72" s="38">
        <v>1</v>
      </c>
      <c r="H72" s="38"/>
      <c r="I72" s="38"/>
      <c r="J72" s="38"/>
      <c r="K72" s="38"/>
      <c r="L72" s="38"/>
      <c r="M72" s="38">
        <v>1</v>
      </c>
      <c r="N72" s="38">
        <v>1</v>
      </c>
      <c r="O72" s="38"/>
      <c r="P72" s="38"/>
      <c r="Q72" s="38"/>
      <c r="R72" s="38">
        <v>1</v>
      </c>
      <c r="S72" s="38"/>
      <c r="T72" s="92"/>
      <c r="U72" s="94" t="s">
        <v>154</v>
      </c>
      <c r="V72" s="93"/>
      <c r="W72" s="38"/>
      <c r="X72" s="38">
        <v>1</v>
      </c>
      <c r="Y72" s="92">
        <v>1</v>
      </c>
      <c r="Z72" s="38"/>
      <c r="AA72" s="92">
        <v>1</v>
      </c>
      <c r="AB72" s="38">
        <v>1</v>
      </c>
      <c r="AC72" s="92">
        <v>1</v>
      </c>
      <c r="AE72" s="14"/>
      <c r="AF72" s="99" t="s">
        <v>153</v>
      </c>
      <c r="AG72" s="14"/>
    </row>
    <row r="73" spans="1:33" ht="28" customHeight="1" x14ac:dyDescent="0.2">
      <c r="A73" s="38">
        <v>69</v>
      </c>
      <c r="B73" s="92" t="s">
        <v>67</v>
      </c>
      <c r="C73" s="38"/>
      <c r="D73" s="38">
        <v>1</v>
      </c>
      <c r="E73" s="38"/>
      <c r="F73" s="93">
        <v>1</v>
      </c>
      <c r="G73" s="38">
        <v>1</v>
      </c>
      <c r="H73" s="38"/>
      <c r="I73" s="38"/>
      <c r="J73" s="38"/>
      <c r="K73" s="38"/>
      <c r="L73" s="38"/>
      <c r="M73" s="38">
        <v>1</v>
      </c>
      <c r="N73" s="38">
        <v>1</v>
      </c>
      <c r="O73" s="38"/>
      <c r="P73" s="38"/>
      <c r="Q73" s="38"/>
      <c r="R73" s="38">
        <v>1</v>
      </c>
      <c r="S73" s="38"/>
      <c r="T73" s="92"/>
      <c r="U73" s="94" t="s">
        <v>141</v>
      </c>
      <c r="V73" s="93"/>
      <c r="W73" s="38"/>
      <c r="X73" s="38">
        <v>1</v>
      </c>
      <c r="Y73" s="92">
        <v>1</v>
      </c>
      <c r="Z73" s="38"/>
      <c r="AA73" s="92">
        <v>1</v>
      </c>
      <c r="AB73" s="38">
        <v>1</v>
      </c>
      <c r="AC73" s="92">
        <v>1</v>
      </c>
      <c r="AE73" s="14"/>
      <c r="AF73" s="99" t="s">
        <v>69</v>
      </c>
      <c r="AG73" s="14"/>
    </row>
    <row r="74" spans="1:33" ht="28" customHeight="1" x14ac:dyDescent="0.2">
      <c r="A74" s="38">
        <v>70</v>
      </c>
      <c r="B74" s="92" t="s">
        <v>67</v>
      </c>
      <c r="C74" s="38"/>
      <c r="D74" s="38">
        <v>1</v>
      </c>
      <c r="E74" s="38"/>
      <c r="F74" s="93">
        <v>1</v>
      </c>
      <c r="G74" s="38">
        <v>1</v>
      </c>
      <c r="H74" s="38"/>
      <c r="I74" s="38"/>
      <c r="J74" s="38"/>
      <c r="K74" s="38"/>
      <c r="L74" s="38"/>
      <c r="M74" s="38">
        <v>1</v>
      </c>
      <c r="N74" s="38">
        <v>1</v>
      </c>
      <c r="O74" s="38"/>
      <c r="P74" s="38"/>
      <c r="Q74" s="38"/>
      <c r="R74" s="38">
        <v>1</v>
      </c>
      <c r="S74" s="38"/>
      <c r="T74" s="92"/>
      <c r="U74" s="94" t="s">
        <v>141</v>
      </c>
      <c r="V74" s="93"/>
      <c r="W74" s="38"/>
      <c r="X74" s="38">
        <v>1</v>
      </c>
      <c r="Y74" s="92">
        <v>1</v>
      </c>
      <c r="Z74" s="38"/>
      <c r="AA74" s="92">
        <v>1</v>
      </c>
      <c r="AB74" s="38">
        <v>1</v>
      </c>
      <c r="AC74" s="92">
        <v>1</v>
      </c>
      <c r="AE74" s="14"/>
      <c r="AF74" s="99" t="s">
        <v>155</v>
      </c>
      <c r="AG74" s="14"/>
    </row>
    <row r="75" spans="1:33" ht="28" customHeight="1" x14ac:dyDescent="0.2">
      <c r="A75" s="38">
        <v>71</v>
      </c>
      <c r="B75" s="92" t="s">
        <v>67</v>
      </c>
      <c r="C75" s="38"/>
      <c r="D75" s="38">
        <v>1</v>
      </c>
      <c r="E75" s="38"/>
      <c r="F75" s="93">
        <v>1</v>
      </c>
      <c r="G75" s="38">
        <v>1</v>
      </c>
      <c r="H75" s="38"/>
      <c r="I75" s="38"/>
      <c r="J75" s="38"/>
      <c r="K75" s="38"/>
      <c r="L75" s="38"/>
      <c r="M75" s="38">
        <v>1</v>
      </c>
      <c r="N75" s="38">
        <v>1</v>
      </c>
      <c r="O75" s="38"/>
      <c r="P75" s="38"/>
      <c r="Q75" s="38"/>
      <c r="R75" s="38">
        <v>1</v>
      </c>
      <c r="S75" s="38"/>
      <c r="T75" s="92"/>
      <c r="U75" s="94" t="s">
        <v>96</v>
      </c>
      <c r="V75" s="93"/>
      <c r="W75" s="38">
        <v>1</v>
      </c>
      <c r="X75" s="38"/>
      <c r="Y75" s="92">
        <v>1</v>
      </c>
      <c r="Z75" s="38"/>
      <c r="AA75" s="92">
        <v>1</v>
      </c>
      <c r="AB75" s="38">
        <v>1</v>
      </c>
      <c r="AC75" s="92">
        <v>1</v>
      </c>
      <c r="AE75" s="14"/>
      <c r="AF75" s="99" t="s">
        <v>156</v>
      </c>
      <c r="AG75" s="14"/>
    </row>
    <row r="76" spans="1:33" ht="28" customHeight="1" x14ac:dyDescent="0.2">
      <c r="A76" s="38">
        <v>72</v>
      </c>
      <c r="B76" s="92" t="s">
        <v>67</v>
      </c>
      <c r="C76" s="38"/>
      <c r="D76" s="38">
        <v>1</v>
      </c>
      <c r="E76" s="38"/>
      <c r="F76" s="93">
        <v>1</v>
      </c>
      <c r="G76" s="38">
        <v>1</v>
      </c>
      <c r="H76" s="38"/>
      <c r="I76" s="38"/>
      <c r="J76" s="38"/>
      <c r="K76" s="38"/>
      <c r="L76" s="38"/>
      <c r="M76" s="38">
        <v>1</v>
      </c>
      <c r="N76" s="38">
        <v>1</v>
      </c>
      <c r="O76" s="38"/>
      <c r="P76" s="38"/>
      <c r="Q76" s="38"/>
      <c r="R76" s="38">
        <v>1</v>
      </c>
      <c r="S76" s="38"/>
      <c r="T76" s="92"/>
      <c r="U76" s="94" t="s">
        <v>141</v>
      </c>
      <c r="V76" s="93"/>
      <c r="W76" s="38">
        <v>1</v>
      </c>
      <c r="X76" s="38"/>
      <c r="Y76" s="92">
        <v>1</v>
      </c>
      <c r="Z76" s="38"/>
      <c r="AA76" s="92">
        <v>1</v>
      </c>
      <c r="AB76" s="38">
        <v>1</v>
      </c>
      <c r="AC76" s="92">
        <v>1</v>
      </c>
      <c r="AE76" s="14"/>
      <c r="AF76" s="99" t="s">
        <v>70</v>
      </c>
      <c r="AG76" s="14"/>
    </row>
    <row r="77" spans="1:33" ht="35" customHeight="1" x14ac:dyDescent="0.2">
      <c r="A77" s="289" t="s">
        <v>754</v>
      </c>
      <c r="B77" s="290"/>
      <c r="C77" s="177">
        <v>1</v>
      </c>
      <c r="D77" s="177">
        <v>10</v>
      </c>
      <c r="E77" s="177">
        <v>11</v>
      </c>
      <c r="F77" s="238">
        <v>11</v>
      </c>
      <c r="G77" s="177">
        <v>9</v>
      </c>
      <c r="H77" s="177">
        <v>3</v>
      </c>
      <c r="I77" s="177">
        <v>0</v>
      </c>
      <c r="J77" s="177">
        <v>0</v>
      </c>
      <c r="K77" s="177">
        <v>0</v>
      </c>
      <c r="L77" s="177">
        <v>0</v>
      </c>
      <c r="M77" s="177">
        <v>6</v>
      </c>
      <c r="N77" s="177">
        <v>5</v>
      </c>
      <c r="O77" s="177">
        <v>0</v>
      </c>
      <c r="P77" s="177">
        <v>0</v>
      </c>
      <c r="Q77" s="177">
        <v>1</v>
      </c>
      <c r="R77" s="177">
        <v>10</v>
      </c>
      <c r="S77" s="177">
        <v>1</v>
      </c>
      <c r="T77" s="239">
        <v>2</v>
      </c>
      <c r="U77" s="237"/>
      <c r="V77" s="238">
        <v>0</v>
      </c>
      <c r="W77" s="177">
        <v>4</v>
      </c>
      <c r="X77" s="177">
        <v>7</v>
      </c>
      <c r="Y77" s="239">
        <v>7</v>
      </c>
      <c r="Z77" s="177">
        <v>0</v>
      </c>
      <c r="AA77" s="239">
        <v>11</v>
      </c>
      <c r="AB77" s="177">
        <v>11</v>
      </c>
      <c r="AC77" s="239">
        <v>11</v>
      </c>
      <c r="AD77" s="181"/>
      <c r="AE77" s="215"/>
      <c r="AF77" s="180"/>
      <c r="AG77" s="14"/>
    </row>
    <row r="78" spans="1:33" ht="28" customHeight="1" x14ac:dyDescent="0.2">
      <c r="A78" s="38">
        <v>73</v>
      </c>
      <c r="B78" s="92" t="s">
        <v>71</v>
      </c>
      <c r="C78" s="38"/>
      <c r="D78" s="38">
        <v>1</v>
      </c>
      <c r="E78" s="38"/>
      <c r="F78" s="93">
        <v>1</v>
      </c>
      <c r="G78" s="38">
        <v>1</v>
      </c>
      <c r="H78" s="38">
        <v>1</v>
      </c>
      <c r="I78" s="38"/>
      <c r="J78" s="38"/>
      <c r="K78" s="38"/>
      <c r="L78" s="38"/>
      <c r="M78" s="38">
        <v>1</v>
      </c>
      <c r="N78" s="38">
        <v>1</v>
      </c>
      <c r="O78" s="38"/>
      <c r="P78" s="38"/>
      <c r="Q78" s="38"/>
      <c r="R78" s="38"/>
      <c r="S78" s="38">
        <v>1</v>
      </c>
      <c r="T78" s="92">
        <f>SUM(C78:S78)</f>
        <v>7</v>
      </c>
      <c r="U78" s="94" t="s">
        <v>158</v>
      </c>
      <c r="V78" s="93">
        <v>1</v>
      </c>
      <c r="W78" s="38">
        <v>1</v>
      </c>
      <c r="X78" s="38"/>
      <c r="Y78" s="92"/>
      <c r="Z78" s="38">
        <v>1</v>
      </c>
      <c r="AA78" s="92"/>
      <c r="AB78" s="38">
        <v>1</v>
      </c>
      <c r="AC78" s="92">
        <f>SUM(V78:AB78)</f>
        <v>4</v>
      </c>
      <c r="AE78" s="14"/>
      <c r="AF78" s="99" t="s">
        <v>157</v>
      </c>
      <c r="AG78" s="14"/>
    </row>
    <row r="79" spans="1:33" ht="28" customHeight="1" x14ac:dyDescent="0.2">
      <c r="A79" s="38">
        <v>74</v>
      </c>
      <c r="B79" s="92" t="s">
        <v>71</v>
      </c>
      <c r="C79" s="38"/>
      <c r="D79" s="38">
        <v>1</v>
      </c>
      <c r="E79" s="38"/>
      <c r="F79" s="93">
        <v>1</v>
      </c>
      <c r="G79" s="38">
        <v>1</v>
      </c>
      <c r="H79" s="38"/>
      <c r="I79" s="38"/>
      <c r="J79" s="38"/>
      <c r="K79" s="38"/>
      <c r="L79" s="38"/>
      <c r="M79" s="38">
        <v>1</v>
      </c>
      <c r="N79" s="38"/>
      <c r="O79" s="38"/>
      <c r="P79" s="38"/>
      <c r="Q79" s="38"/>
      <c r="R79" s="38">
        <v>1</v>
      </c>
      <c r="S79" s="38"/>
      <c r="T79" s="92">
        <f>SUM(C79:S79)</f>
        <v>5</v>
      </c>
      <c r="U79" s="94" t="s">
        <v>110</v>
      </c>
      <c r="V79" s="93">
        <v>1</v>
      </c>
      <c r="W79" s="38">
        <v>1</v>
      </c>
      <c r="X79" s="38"/>
      <c r="Y79" s="92"/>
      <c r="Z79" s="38">
        <v>1</v>
      </c>
      <c r="AA79" s="92"/>
      <c r="AB79" s="38">
        <v>1</v>
      </c>
      <c r="AC79" s="92">
        <f>SUM(V79:AB79)</f>
        <v>4</v>
      </c>
      <c r="AE79" s="14"/>
      <c r="AF79" s="99" t="s">
        <v>72</v>
      </c>
      <c r="AG79" s="14"/>
    </row>
    <row r="80" spans="1:33" ht="28" customHeight="1" x14ac:dyDescent="0.2">
      <c r="A80" s="38">
        <v>75</v>
      </c>
      <c r="B80" s="92" t="s">
        <v>71</v>
      </c>
      <c r="C80" s="38">
        <v>1</v>
      </c>
      <c r="D80" s="38"/>
      <c r="E80" s="38"/>
      <c r="F80" s="93">
        <v>1</v>
      </c>
      <c r="G80" s="38"/>
      <c r="H80" s="38"/>
      <c r="I80" s="38"/>
      <c r="J80" s="38">
        <v>1</v>
      </c>
      <c r="K80" s="38"/>
      <c r="L80" s="38"/>
      <c r="M80" s="38"/>
      <c r="N80" s="38"/>
      <c r="O80" s="38"/>
      <c r="P80" s="38"/>
      <c r="Q80" s="38"/>
      <c r="R80" s="38">
        <v>1</v>
      </c>
      <c r="S80" s="38"/>
      <c r="T80" s="92">
        <f>SUM(C80:S80)</f>
        <v>4</v>
      </c>
      <c r="U80" s="94" t="s">
        <v>159</v>
      </c>
      <c r="V80" s="93"/>
      <c r="W80" s="38"/>
      <c r="X80" s="38"/>
      <c r="Y80" s="92">
        <v>1</v>
      </c>
      <c r="Z80" s="38">
        <v>1</v>
      </c>
      <c r="AA80" s="92"/>
      <c r="AB80" s="38">
        <v>1</v>
      </c>
      <c r="AC80" s="92">
        <f>SUM(V80:AB80)</f>
        <v>3</v>
      </c>
      <c r="AE80" s="14"/>
      <c r="AF80" s="99" t="s">
        <v>73</v>
      </c>
      <c r="AG80" s="14"/>
    </row>
    <row r="81" spans="1:33" ht="35" customHeight="1" x14ac:dyDescent="0.2">
      <c r="A81" s="289" t="s">
        <v>755</v>
      </c>
      <c r="B81" s="290"/>
      <c r="C81" s="177">
        <v>1</v>
      </c>
      <c r="D81" s="177">
        <v>2</v>
      </c>
      <c r="E81" s="177">
        <v>0</v>
      </c>
      <c r="F81" s="238">
        <v>3</v>
      </c>
      <c r="G81" s="177">
        <v>2</v>
      </c>
      <c r="H81" s="177">
        <v>1</v>
      </c>
      <c r="I81" s="177">
        <v>0</v>
      </c>
      <c r="J81" s="177">
        <v>1</v>
      </c>
      <c r="K81" s="177">
        <v>0</v>
      </c>
      <c r="L81" s="177">
        <v>0</v>
      </c>
      <c r="M81" s="177">
        <v>2</v>
      </c>
      <c r="N81" s="177">
        <v>1</v>
      </c>
      <c r="O81" s="177">
        <v>0</v>
      </c>
      <c r="P81" s="177">
        <v>0</v>
      </c>
      <c r="Q81" s="177">
        <v>0</v>
      </c>
      <c r="R81" s="177">
        <v>2</v>
      </c>
      <c r="S81" s="177">
        <v>1</v>
      </c>
      <c r="T81" s="239">
        <v>16</v>
      </c>
      <c r="U81" s="237"/>
      <c r="V81" s="238">
        <v>2</v>
      </c>
      <c r="W81" s="177">
        <v>2</v>
      </c>
      <c r="X81" s="177">
        <v>0</v>
      </c>
      <c r="Y81" s="239">
        <v>1</v>
      </c>
      <c r="Z81" s="177">
        <v>3</v>
      </c>
      <c r="AA81" s="239">
        <v>0</v>
      </c>
      <c r="AB81" s="177">
        <v>3</v>
      </c>
      <c r="AC81" s="239">
        <v>11</v>
      </c>
      <c r="AD81" s="181"/>
      <c r="AE81" s="215"/>
      <c r="AF81" s="180"/>
      <c r="AG81" s="14"/>
    </row>
    <row r="82" spans="1:33" s="38" customFormat="1" ht="40" customHeight="1" x14ac:dyDescent="0.2">
      <c r="A82" s="291" t="s">
        <v>221</v>
      </c>
      <c r="B82" s="291"/>
      <c r="C82" s="240">
        <f t="shared" ref="C82:T82" si="0">SUM(C4:C80) - C65-C77-C81</f>
        <v>12</v>
      </c>
      <c r="D82" s="241">
        <f t="shared" si="0"/>
        <v>47</v>
      </c>
      <c r="E82" s="242">
        <f t="shared" si="0"/>
        <v>13</v>
      </c>
      <c r="F82" s="240">
        <f t="shared" si="0"/>
        <v>70</v>
      </c>
      <c r="G82" s="241">
        <f t="shared" si="0"/>
        <v>59</v>
      </c>
      <c r="H82" s="241">
        <f t="shared" si="0"/>
        <v>33</v>
      </c>
      <c r="I82" s="241">
        <f t="shared" si="0"/>
        <v>9</v>
      </c>
      <c r="J82" s="241">
        <f t="shared" si="0"/>
        <v>13</v>
      </c>
      <c r="K82" s="241">
        <f t="shared" si="0"/>
        <v>20</v>
      </c>
      <c r="L82" s="241">
        <f t="shared" si="0"/>
        <v>4</v>
      </c>
      <c r="M82" s="241">
        <f t="shared" si="0"/>
        <v>30</v>
      </c>
      <c r="N82" s="241">
        <f t="shared" si="0"/>
        <v>18</v>
      </c>
      <c r="O82" s="241">
        <f t="shared" si="0"/>
        <v>5</v>
      </c>
      <c r="P82" s="241">
        <f t="shared" si="0"/>
        <v>1</v>
      </c>
      <c r="Q82" s="241">
        <f t="shared" si="0"/>
        <v>4</v>
      </c>
      <c r="R82" s="241">
        <f t="shared" si="0"/>
        <v>34</v>
      </c>
      <c r="S82" s="241">
        <f t="shared" si="0"/>
        <v>13</v>
      </c>
      <c r="T82" s="242">
        <f t="shared" si="0"/>
        <v>29</v>
      </c>
      <c r="U82" s="241"/>
      <c r="V82" s="240">
        <f t="shared" ref="V82:AC82" si="1">SUM(V4:V80) - V65-V77-V81</f>
        <v>22</v>
      </c>
      <c r="W82" s="241">
        <f t="shared" si="1"/>
        <v>40</v>
      </c>
      <c r="X82" s="241">
        <f t="shared" si="1"/>
        <v>19</v>
      </c>
      <c r="Y82" s="242">
        <f t="shared" si="1"/>
        <v>32</v>
      </c>
      <c r="Z82" s="240">
        <f t="shared" si="1"/>
        <v>17</v>
      </c>
      <c r="AA82" s="242">
        <f t="shared" si="1"/>
        <v>52</v>
      </c>
      <c r="AB82" s="240">
        <f t="shared" si="1"/>
        <v>71</v>
      </c>
      <c r="AC82" s="242">
        <f t="shared" si="1"/>
        <v>11</v>
      </c>
      <c r="AD82" s="243"/>
      <c r="AE82" s="243"/>
      <c r="AF82" s="244"/>
      <c r="AG82" s="39"/>
    </row>
    <row r="83" spans="1:33" s="21" customFormat="1" ht="20" customHeight="1" x14ac:dyDescent="0.2">
      <c r="A83" s="165"/>
      <c r="B83" s="165"/>
      <c r="C83" s="165"/>
      <c r="D83" s="165"/>
      <c r="E83" s="165"/>
      <c r="F83" s="165"/>
      <c r="G83" s="165"/>
      <c r="H83" s="165"/>
      <c r="I83" s="165"/>
      <c r="J83" s="165"/>
      <c r="K83" s="165"/>
      <c r="L83" s="165"/>
      <c r="M83" s="165"/>
      <c r="N83" s="165"/>
      <c r="O83" s="165"/>
      <c r="P83" s="165"/>
      <c r="Q83" s="165"/>
      <c r="R83" s="165"/>
      <c r="S83" s="165"/>
      <c r="T83" s="165"/>
      <c r="U83" s="162"/>
      <c r="V83" s="165"/>
      <c r="W83" s="165"/>
      <c r="X83" s="165"/>
      <c r="Y83" s="229"/>
      <c r="Z83" s="165"/>
      <c r="AA83" s="229"/>
      <c r="AB83" s="165"/>
      <c r="AC83" s="229"/>
      <c r="AD83" s="22"/>
      <c r="AE83" s="22"/>
      <c r="AF83" s="107"/>
      <c r="AG83" s="22"/>
    </row>
    <row r="84" spans="1:33" s="21" customFormat="1" ht="28" customHeight="1" x14ac:dyDescent="0.2">
      <c r="A84" s="165"/>
      <c r="B84" s="165"/>
      <c r="C84" s="165"/>
      <c r="D84" s="165"/>
      <c r="E84" s="165"/>
      <c r="F84" s="165"/>
      <c r="G84" s="165"/>
      <c r="H84" s="165"/>
      <c r="I84" s="165"/>
      <c r="J84" s="165"/>
      <c r="K84" s="165"/>
      <c r="L84" s="165"/>
      <c r="M84" s="165"/>
      <c r="N84" s="165"/>
      <c r="O84" s="165"/>
      <c r="P84" s="165"/>
      <c r="Q84" s="165"/>
      <c r="R84" s="165"/>
      <c r="S84" s="165"/>
      <c r="T84" s="165"/>
      <c r="U84" s="162"/>
      <c r="V84" s="165"/>
      <c r="W84" s="165"/>
      <c r="X84" s="165"/>
      <c r="Y84" s="165"/>
      <c r="Z84" s="165"/>
      <c r="AA84" s="165"/>
      <c r="AB84" s="165"/>
      <c r="AC84" s="165"/>
      <c r="AD84" s="162"/>
      <c r="AE84" s="22"/>
      <c r="AF84" s="107"/>
      <c r="AG84" s="22"/>
    </row>
    <row r="184" spans="1:33" ht="28" customHeight="1" x14ac:dyDescent="0.2">
      <c r="A184" s="38"/>
      <c r="B184" s="92"/>
      <c r="C184" s="38"/>
      <c r="D184" s="38"/>
      <c r="E184" s="38"/>
      <c r="F184" s="93"/>
      <c r="G184" s="38"/>
      <c r="H184" s="38"/>
      <c r="I184" s="38"/>
      <c r="J184" s="38"/>
      <c r="K184" s="38"/>
      <c r="L184" s="38"/>
      <c r="M184" s="92"/>
      <c r="N184" s="38"/>
      <c r="O184" s="38"/>
      <c r="P184" s="38"/>
      <c r="Q184" s="93"/>
      <c r="R184" s="38"/>
      <c r="S184" s="38"/>
      <c r="T184" s="92"/>
      <c r="U184" s="94"/>
      <c r="V184" s="93"/>
      <c r="W184" s="38"/>
      <c r="X184" s="38"/>
      <c r="Y184" s="92"/>
      <c r="Z184" s="38"/>
      <c r="AA184" s="92"/>
      <c r="AB184" s="38"/>
      <c r="AC184" s="92"/>
      <c r="AD184" s="14"/>
      <c r="AE184" s="14"/>
      <c r="AF184" s="99"/>
      <c r="AG184" s="14"/>
    </row>
    <row r="185" spans="1:33" ht="28" customHeight="1" x14ac:dyDescent="0.2">
      <c r="A185" s="38"/>
      <c r="B185" s="92"/>
      <c r="C185" s="38"/>
      <c r="D185" s="38"/>
      <c r="E185" s="38"/>
      <c r="F185" s="93"/>
      <c r="G185" s="38"/>
      <c r="H185" s="38"/>
      <c r="I185" s="38"/>
      <c r="J185" s="38"/>
      <c r="K185" s="38"/>
      <c r="L185" s="38"/>
      <c r="M185" s="92"/>
      <c r="N185" s="38"/>
      <c r="O185" s="38"/>
      <c r="P185" s="38"/>
      <c r="Q185" s="93"/>
      <c r="R185" s="38"/>
      <c r="S185" s="38"/>
      <c r="T185" s="92"/>
      <c r="U185" s="94"/>
      <c r="V185" s="93"/>
      <c r="W185" s="38"/>
      <c r="X185" s="38"/>
      <c r="Y185" s="92"/>
      <c r="Z185" s="38"/>
      <c r="AA185" s="92"/>
      <c r="AB185" s="38"/>
      <c r="AC185" s="92"/>
      <c r="AD185" s="14"/>
      <c r="AE185" s="14"/>
      <c r="AF185" s="99"/>
      <c r="AG185" s="14"/>
    </row>
    <row r="186" spans="1:33" ht="28" customHeight="1" x14ac:dyDescent="0.2">
      <c r="A186" s="38"/>
      <c r="B186" s="92"/>
      <c r="C186" s="38"/>
      <c r="D186" s="38"/>
      <c r="E186" s="38"/>
      <c r="F186" s="93"/>
      <c r="G186" s="38"/>
      <c r="H186" s="38"/>
      <c r="I186" s="38"/>
      <c r="J186" s="38"/>
      <c r="K186" s="38"/>
      <c r="L186" s="38"/>
      <c r="M186" s="92"/>
      <c r="N186" s="38"/>
      <c r="O186" s="38"/>
      <c r="P186" s="38"/>
      <c r="Q186" s="93"/>
      <c r="R186" s="38"/>
      <c r="S186" s="38"/>
      <c r="T186" s="92"/>
      <c r="U186" s="94"/>
      <c r="V186" s="93"/>
      <c r="W186" s="38"/>
      <c r="X186" s="38"/>
      <c r="Y186" s="92"/>
      <c r="Z186" s="38"/>
      <c r="AA186" s="92"/>
      <c r="AB186" s="38"/>
      <c r="AC186" s="92"/>
      <c r="AD186" s="14"/>
      <c r="AE186" s="14"/>
      <c r="AF186" s="99"/>
      <c r="AG186" s="14"/>
    </row>
    <row r="187" spans="1:33" ht="28" customHeight="1" x14ac:dyDescent="0.2">
      <c r="A187" s="38"/>
      <c r="B187" s="92"/>
      <c r="C187" s="38"/>
      <c r="D187" s="38"/>
      <c r="E187" s="38"/>
      <c r="F187" s="93"/>
      <c r="G187" s="38"/>
      <c r="H187" s="38"/>
      <c r="I187" s="38"/>
      <c r="J187" s="38"/>
      <c r="K187" s="38"/>
      <c r="L187" s="38"/>
      <c r="M187" s="92"/>
      <c r="N187" s="38"/>
      <c r="O187" s="38"/>
      <c r="P187" s="38"/>
      <c r="Q187" s="93"/>
      <c r="R187" s="38"/>
      <c r="S187" s="38"/>
      <c r="T187" s="92"/>
      <c r="U187" s="94"/>
      <c r="V187" s="93"/>
      <c r="W187" s="38"/>
      <c r="X187" s="38"/>
      <c r="Y187" s="92"/>
      <c r="Z187" s="38"/>
      <c r="AA187" s="92"/>
      <c r="AB187" s="38"/>
      <c r="AC187" s="92"/>
      <c r="AD187" s="14"/>
      <c r="AE187" s="14"/>
      <c r="AF187" s="99"/>
      <c r="AG187" s="14"/>
    </row>
    <row r="188" spans="1:33" ht="28" customHeight="1" x14ac:dyDescent="0.2">
      <c r="A188" s="38"/>
      <c r="B188" s="92"/>
      <c r="C188" s="38"/>
      <c r="D188" s="38"/>
      <c r="E188" s="38"/>
      <c r="F188" s="93"/>
      <c r="G188" s="38"/>
      <c r="H188" s="38"/>
      <c r="I188" s="38"/>
      <c r="J188" s="38"/>
      <c r="K188" s="38"/>
      <c r="L188" s="38"/>
      <c r="M188" s="92"/>
      <c r="N188" s="38"/>
      <c r="O188" s="38"/>
      <c r="P188" s="38"/>
      <c r="Q188" s="93"/>
      <c r="R188" s="38"/>
      <c r="S188" s="38"/>
      <c r="T188" s="92"/>
      <c r="U188" s="94"/>
      <c r="V188" s="93"/>
      <c r="W188" s="38"/>
      <c r="X188" s="38"/>
      <c r="Y188" s="92"/>
      <c r="Z188" s="38"/>
      <c r="AA188" s="92"/>
      <c r="AB188" s="38"/>
      <c r="AC188" s="92"/>
      <c r="AD188" s="14"/>
      <c r="AE188" s="14"/>
      <c r="AF188" s="99"/>
      <c r="AG188" s="14"/>
    </row>
    <row r="189" spans="1:33" ht="28" customHeight="1" x14ac:dyDescent="0.2">
      <c r="A189" s="38"/>
      <c r="B189" s="92"/>
      <c r="C189" s="38"/>
      <c r="D189" s="38"/>
      <c r="E189" s="38"/>
      <c r="F189" s="93"/>
      <c r="G189" s="38"/>
      <c r="H189" s="38"/>
      <c r="I189" s="38"/>
      <c r="J189" s="38"/>
      <c r="K189" s="38"/>
      <c r="L189" s="38"/>
      <c r="M189" s="92"/>
      <c r="N189" s="38"/>
      <c r="O189" s="38"/>
      <c r="P189" s="38"/>
      <c r="Q189" s="93"/>
      <c r="R189" s="38"/>
      <c r="S189" s="38"/>
      <c r="T189" s="92"/>
      <c r="U189" s="94"/>
      <c r="V189" s="93"/>
      <c r="W189" s="38"/>
      <c r="X189" s="38"/>
      <c r="Y189" s="92"/>
      <c r="Z189" s="38"/>
      <c r="AA189" s="92"/>
      <c r="AB189" s="38"/>
      <c r="AC189" s="92"/>
      <c r="AD189" s="14"/>
      <c r="AE189" s="14"/>
      <c r="AF189" s="99"/>
      <c r="AG189" s="14"/>
    </row>
    <row r="190" spans="1:33" ht="28" customHeight="1" x14ac:dyDescent="0.2">
      <c r="A190" s="38"/>
      <c r="B190" s="92"/>
      <c r="C190" s="38"/>
      <c r="D190" s="38"/>
      <c r="E190" s="38"/>
      <c r="F190" s="93"/>
      <c r="G190" s="38"/>
      <c r="H190" s="38"/>
      <c r="I190" s="38"/>
      <c r="J190" s="38"/>
      <c r="K190" s="38"/>
      <c r="L190" s="38"/>
      <c r="M190" s="92"/>
      <c r="N190" s="38"/>
      <c r="O190" s="38"/>
      <c r="P190" s="38"/>
      <c r="Q190" s="93"/>
      <c r="R190" s="38"/>
      <c r="S190" s="38"/>
      <c r="T190" s="92"/>
      <c r="U190" s="94"/>
      <c r="V190" s="93"/>
      <c r="W190" s="38"/>
      <c r="X190" s="38"/>
      <c r="Y190" s="92"/>
      <c r="Z190" s="38"/>
      <c r="AA190" s="92"/>
      <c r="AB190" s="38"/>
      <c r="AC190" s="92"/>
      <c r="AD190" s="14"/>
      <c r="AE190" s="14"/>
      <c r="AF190" s="99"/>
      <c r="AG190" s="14"/>
    </row>
    <row r="191" spans="1:33" ht="28" customHeight="1" x14ac:dyDescent="0.2">
      <c r="A191" s="38"/>
      <c r="B191" s="92"/>
      <c r="C191" s="38"/>
      <c r="D191" s="38"/>
      <c r="E191" s="38"/>
      <c r="F191" s="93"/>
      <c r="G191" s="38"/>
      <c r="H191" s="38"/>
      <c r="I191" s="38"/>
      <c r="J191" s="38"/>
      <c r="K191" s="38"/>
      <c r="L191" s="38"/>
      <c r="M191" s="92"/>
      <c r="N191" s="38"/>
      <c r="O191" s="38"/>
      <c r="P191" s="38"/>
      <c r="Q191" s="93"/>
      <c r="R191" s="38"/>
      <c r="S191" s="38"/>
      <c r="T191" s="92"/>
      <c r="U191" s="94"/>
      <c r="V191" s="93"/>
      <c r="W191" s="38"/>
      <c r="X191" s="38"/>
      <c r="Y191" s="92"/>
      <c r="Z191" s="38"/>
      <c r="AA191" s="92"/>
      <c r="AB191" s="38"/>
      <c r="AC191" s="92"/>
      <c r="AD191" s="14"/>
      <c r="AE191" s="14"/>
      <c r="AF191" s="99"/>
      <c r="AG191" s="14"/>
    </row>
    <row r="192" spans="1:33" ht="28" customHeight="1" x14ac:dyDescent="0.2">
      <c r="A192" s="38"/>
      <c r="B192" s="92"/>
      <c r="C192" s="38"/>
      <c r="D192" s="38"/>
      <c r="E192" s="38"/>
      <c r="F192" s="93"/>
      <c r="G192" s="38"/>
      <c r="H192" s="38"/>
      <c r="I192" s="38"/>
      <c r="J192" s="38"/>
      <c r="K192" s="38"/>
      <c r="L192" s="38"/>
      <c r="M192" s="92"/>
      <c r="N192" s="38"/>
      <c r="O192" s="38"/>
      <c r="P192" s="38"/>
      <c r="Q192" s="93"/>
      <c r="R192" s="38"/>
      <c r="S192" s="38"/>
      <c r="T192" s="92"/>
      <c r="U192" s="94"/>
      <c r="V192" s="93"/>
      <c r="W192" s="38"/>
      <c r="X192" s="38"/>
      <c r="Y192" s="92"/>
      <c r="Z192" s="38"/>
      <c r="AA192" s="92"/>
      <c r="AB192" s="38"/>
      <c r="AC192" s="92"/>
      <c r="AD192" s="14"/>
      <c r="AE192" s="14"/>
      <c r="AF192" s="99"/>
      <c r="AG192" s="14"/>
    </row>
    <row r="193" spans="1:33" ht="28" customHeight="1" x14ac:dyDescent="0.2">
      <c r="A193" s="38"/>
      <c r="B193" s="92"/>
      <c r="C193" s="38"/>
      <c r="D193" s="38"/>
      <c r="E193" s="38"/>
      <c r="F193" s="93"/>
      <c r="G193" s="38"/>
      <c r="H193" s="38"/>
      <c r="I193" s="38"/>
      <c r="J193" s="38"/>
      <c r="K193" s="38"/>
      <c r="L193" s="38"/>
      <c r="M193" s="92"/>
      <c r="N193" s="38"/>
      <c r="O193" s="38"/>
      <c r="P193" s="38"/>
      <c r="Q193" s="93"/>
      <c r="R193" s="38"/>
      <c r="S193" s="38"/>
      <c r="T193" s="92"/>
      <c r="U193" s="94"/>
      <c r="V193" s="93"/>
      <c r="W193" s="38"/>
      <c r="X193" s="38"/>
      <c r="Y193" s="92"/>
      <c r="Z193" s="38"/>
      <c r="AA193" s="92"/>
      <c r="AB193" s="38"/>
      <c r="AC193" s="92"/>
      <c r="AD193" s="14"/>
      <c r="AE193" s="14"/>
      <c r="AF193" s="99"/>
      <c r="AG193" s="14"/>
    </row>
    <row r="194" spans="1:33" ht="28" customHeight="1" x14ac:dyDescent="0.2">
      <c r="A194" s="38"/>
      <c r="B194" s="92"/>
      <c r="C194" s="38"/>
      <c r="D194" s="38"/>
      <c r="E194" s="38"/>
      <c r="F194" s="93"/>
      <c r="G194" s="38"/>
      <c r="H194" s="38"/>
      <c r="I194" s="38"/>
      <c r="J194" s="38"/>
      <c r="K194" s="38"/>
      <c r="L194" s="38"/>
      <c r="M194" s="92"/>
      <c r="N194" s="38"/>
      <c r="O194" s="38"/>
      <c r="P194" s="38"/>
      <c r="Q194" s="93"/>
      <c r="R194" s="38"/>
      <c r="S194" s="38"/>
      <c r="T194" s="92"/>
      <c r="U194" s="94"/>
      <c r="V194" s="93"/>
      <c r="W194" s="38"/>
      <c r="X194" s="38"/>
      <c r="Y194" s="92"/>
      <c r="Z194" s="38"/>
      <c r="AA194" s="92"/>
      <c r="AB194" s="38"/>
      <c r="AC194" s="92"/>
      <c r="AD194" s="14"/>
      <c r="AE194" s="14"/>
      <c r="AF194" s="99"/>
      <c r="AG194" s="14"/>
    </row>
    <row r="195" spans="1:33" ht="28" customHeight="1" x14ac:dyDescent="0.2">
      <c r="A195" s="38"/>
      <c r="B195" s="92"/>
      <c r="C195" s="38"/>
      <c r="D195" s="38"/>
      <c r="E195" s="38"/>
      <c r="F195" s="93"/>
      <c r="G195" s="38"/>
      <c r="H195" s="38"/>
      <c r="I195" s="38"/>
      <c r="J195" s="38"/>
      <c r="K195" s="38"/>
      <c r="L195" s="38"/>
      <c r="M195" s="92"/>
      <c r="N195" s="38"/>
      <c r="O195" s="38"/>
      <c r="P195" s="38"/>
      <c r="Q195" s="93"/>
      <c r="R195" s="38"/>
      <c r="S195" s="38"/>
      <c r="T195" s="92"/>
      <c r="U195" s="94"/>
      <c r="V195" s="93"/>
      <c r="W195" s="38"/>
      <c r="X195" s="38"/>
      <c r="Y195" s="92"/>
      <c r="Z195" s="38"/>
      <c r="AA195" s="92"/>
      <c r="AB195" s="38"/>
      <c r="AC195" s="92"/>
    </row>
    <row r="196" spans="1:33" ht="28" customHeight="1" x14ac:dyDescent="0.2">
      <c r="A196" s="38"/>
      <c r="B196" s="92"/>
      <c r="C196" s="38"/>
      <c r="D196" s="38"/>
      <c r="E196" s="38"/>
      <c r="F196" s="93"/>
      <c r="G196" s="38"/>
      <c r="H196" s="38"/>
      <c r="I196" s="38"/>
      <c r="J196" s="38"/>
      <c r="K196" s="38"/>
      <c r="L196" s="38"/>
      <c r="M196" s="92"/>
      <c r="N196" s="38"/>
      <c r="O196" s="38"/>
      <c r="P196" s="38"/>
      <c r="Q196" s="93"/>
      <c r="R196" s="38"/>
      <c r="S196" s="38"/>
      <c r="T196" s="92"/>
      <c r="U196" s="94"/>
      <c r="V196" s="93"/>
      <c r="W196" s="38"/>
      <c r="X196" s="38"/>
      <c r="Y196" s="92"/>
      <c r="Z196" s="38"/>
      <c r="AA196" s="92"/>
      <c r="AB196" s="38"/>
      <c r="AC196" s="92"/>
    </row>
    <row r="197" spans="1:33" ht="28" customHeight="1" x14ac:dyDescent="0.2">
      <c r="A197" s="38"/>
      <c r="B197" s="92"/>
      <c r="C197" s="38"/>
      <c r="D197" s="38"/>
      <c r="E197" s="38"/>
      <c r="F197" s="93"/>
      <c r="G197" s="38"/>
      <c r="H197" s="38"/>
      <c r="I197" s="38"/>
      <c r="J197" s="38"/>
      <c r="K197" s="38"/>
      <c r="L197" s="38"/>
      <c r="M197" s="92"/>
      <c r="N197" s="38"/>
      <c r="O197" s="38"/>
      <c r="P197" s="38"/>
      <c r="Q197" s="93"/>
      <c r="R197" s="38"/>
      <c r="S197" s="38"/>
      <c r="T197" s="92"/>
      <c r="U197" s="94"/>
      <c r="V197" s="93"/>
      <c r="W197" s="38"/>
      <c r="X197" s="38"/>
      <c r="Y197" s="92"/>
      <c r="Z197" s="38"/>
      <c r="AA197" s="92"/>
      <c r="AB197" s="38"/>
      <c r="AC197" s="92"/>
    </row>
    <row r="198" spans="1:33" ht="28" customHeight="1" x14ac:dyDescent="0.2">
      <c r="A198" s="38"/>
      <c r="B198" s="92"/>
      <c r="C198" s="38"/>
      <c r="D198" s="38"/>
      <c r="E198" s="38"/>
      <c r="F198" s="93"/>
      <c r="G198" s="38"/>
      <c r="H198" s="38"/>
      <c r="I198" s="38"/>
      <c r="J198" s="38"/>
      <c r="K198" s="38"/>
      <c r="L198" s="38"/>
      <c r="M198" s="92"/>
      <c r="N198" s="38"/>
      <c r="O198" s="38"/>
      <c r="P198" s="38"/>
      <c r="Q198" s="93"/>
      <c r="R198" s="38"/>
      <c r="S198" s="38"/>
      <c r="T198" s="92"/>
      <c r="U198" s="94"/>
      <c r="V198" s="93"/>
      <c r="W198" s="38"/>
      <c r="X198" s="38"/>
      <c r="Y198" s="92"/>
      <c r="Z198" s="38"/>
      <c r="AA198" s="92"/>
      <c r="AB198" s="38"/>
      <c r="AC198" s="92"/>
    </row>
    <row r="199" spans="1:33" ht="28" customHeight="1" x14ac:dyDescent="0.2">
      <c r="A199" s="38"/>
      <c r="B199" s="92"/>
      <c r="C199" s="38"/>
      <c r="D199" s="38"/>
      <c r="E199" s="38"/>
      <c r="F199" s="93"/>
      <c r="G199" s="38"/>
      <c r="H199" s="38"/>
      <c r="I199" s="38"/>
      <c r="J199" s="38"/>
      <c r="K199" s="38"/>
      <c r="L199" s="38"/>
      <c r="M199" s="92"/>
      <c r="N199" s="38"/>
      <c r="O199" s="38"/>
      <c r="P199" s="38"/>
      <c r="Q199" s="93"/>
      <c r="R199" s="38"/>
      <c r="S199" s="38"/>
      <c r="T199" s="92"/>
      <c r="U199" s="94"/>
      <c r="V199" s="93"/>
      <c r="W199" s="38"/>
      <c r="X199" s="38"/>
      <c r="Y199" s="92"/>
      <c r="Z199" s="38"/>
      <c r="AA199" s="92"/>
      <c r="AB199" s="38"/>
      <c r="AC199" s="92"/>
    </row>
    <row r="200" spans="1:33" ht="28" customHeight="1" x14ac:dyDescent="0.2">
      <c r="A200" s="38"/>
      <c r="B200" s="92"/>
      <c r="C200" s="38"/>
      <c r="D200" s="38"/>
      <c r="E200" s="38"/>
      <c r="F200" s="93"/>
      <c r="G200" s="38"/>
      <c r="H200" s="38"/>
      <c r="I200" s="38"/>
      <c r="J200" s="38"/>
      <c r="K200" s="38"/>
      <c r="L200" s="38"/>
      <c r="M200" s="92"/>
      <c r="N200" s="38"/>
      <c r="O200" s="38"/>
      <c r="P200" s="38"/>
      <c r="Q200" s="93"/>
      <c r="R200" s="38"/>
      <c r="S200" s="38"/>
      <c r="T200" s="92"/>
      <c r="U200" s="94"/>
      <c r="V200" s="93"/>
      <c r="W200" s="38"/>
      <c r="X200" s="38"/>
      <c r="Y200" s="92"/>
      <c r="Z200" s="38"/>
      <c r="AA200" s="92"/>
      <c r="AB200" s="38"/>
      <c r="AC200" s="92"/>
    </row>
    <row r="201" spans="1:33" ht="28" customHeight="1" x14ac:dyDescent="0.2">
      <c r="A201" s="38"/>
      <c r="B201" s="92"/>
      <c r="C201" s="38"/>
      <c r="D201" s="38"/>
      <c r="E201" s="38"/>
      <c r="F201" s="93"/>
      <c r="G201" s="38"/>
      <c r="H201" s="38"/>
      <c r="I201" s="38"/>
      <c r="J201" s="38"/>
      <c r="K201" s="38"/>
      <c r="L201" s="38"/>
      <c r="M201" s="92"/>
      <c r="N201" s="38"/>
      <c r="O201" s="38"/>
      <c r="P201" s="38"/>
      <c r="Q201" s="93"/>
      <c r="R201" s="38"/>
      <c r="S201" s="38"/>
      <c r="T201" s="92"/>
      <c r="U201" s="94"/>
      <c r="V201" s="93"/>
      <c r="W201" s="38"/>
      <c r="X201" s="38"/>
      <c r="Y201" s="92"/>
      <c r="Z201" s="38"/>
      <c r="AA201" s="92"/>
      <c r="AB201" s="38"/>
      <c r="AC201" s="92"/>
    </row>
    <row r="202" spans="1:33" ht="28" customHeight="1" x14ac:dyDescent="0.2">
      <c r="A202" s="38"/>
      <c r="B202" s="92"/>
      <c r="C202" s="38"/>
      <c r="D202" s="38"/>
      <c r="E202" s="38"/>
      <c r="F202" s="93"/>
      <c r="G202" s="38"/>
      <c r="H202" s="38"/>
      <c r="I202" s="38"/>
      <c r="J202" s="38"/>
      <c r="K202" s="38"/>
      <c r="L202" s="38"/>
      <c r="M202" s="92"/>
      <c r="N202" s="38"/>
      <c r="O202" s="38"/>
      <c r="P202" s="38"/>
      <c r="Q202" s="93"/>
      <c r="R202" s="38"/>
      <c r="S202" s="38"/>
      <c r="T202" s="92"/>
      <c r="U202" s="94"/>
      <c r="V202" s="93"/>
      <c r="W202" s="38"/>
      <c r="X202" s="38"/>
      <c r="Y202" s="92"/>
      <c r="Z202" s="38"/>
      <c r="AA202" s="92"/>
      <c r="AB202" s="38"/>
      <c r="AC202" s="92"/>
    </row>
    <row r="203" spans="1:33" ht="28" customHeight="1" x14ac:dyDescent="0.2">
      <c r="A203" s="38"/>
      <c r="B203" s="92"/>
      <c r="C203" s="38"/>
      <c r="D203" s="38"/>
      <c r="E203" s="38"/>
      <c r="F203" s="93"/>
      <c r="G203" s="38"/>
      <c r="H203" s="38"/>
      <c r="I203" s="38"/>
      <c r="J203" s="38"/>
      <c r="K203" s="38"/>
      <c r="L203" s="38"/>
      <c r="M203" s="92"/>
      <c r="N203" s="38"/>
      <c r="O203" s="38"/>
      <c r="P203" s="38"/>
      <c r="Q203" s="93"/>
      <c r="R203" s="38"/>
      <c r="S203" s="38"/>
      <c r="T203" s="92"/>
      <c r="U203" s="94"/>
      <c r="V203" s="93"/>
      <c r="W203" s="38"/>
      <c r="X203" s="38"/>
      <c r="Y203" s="92"/>
      <c r="Z203" s="38"/>
      <c r="AA203" s="92"/>
      <c r="AB203" s="38"/>
      <c r="AC203" s="92"/>
    </row>
    <row r="204" spans="1:33" ht="28" customHeight="1" x14ac:dyDescent="0.2">
      <c r="A204" s="38"/>
      <c r="B204" s="92"/>
      <c r="C204" s="38"/>
      <c r="D204" s="38"/>
      <c r="E204" s="38"/>
      <c r="F204" s="93"/>
      <c r="G204" s="38"/>
      <c r="H204" s="38"/>
      <c r="I204" s="38"/>
      <c r="J204" s="38"/>
      <c r="K204" s="38"/>
      <c r="L204" s="38"/>
      <c r="M204" s="92"/>
      <c r="N204" s="38"/>
      <c r="O204" s="38"/>
      <c r="P204" s="38"/>
      <c r="Q204" s="93"/>
      <c r="R204" s="38"/>
      <c r="S204" s="38"/>
      <c r="T204" s="92"/>
      <c r="U204" s="94"/>
      <c r="V204" s="93"/>
      <c r="W204" s="38"/>
      <c r="X204" s="38"/>
      <c r="Y204" s="92"/>
      <c r="Z204" s="38"/>
      <c r="AA204" s="92"/>
      <c r="AB204" s="38"/>
      <c r="AC204" s="92"/>
    </row>
    <row r="205" spans="1:33" ht="28" customHeight="1" x14ac:dyDescent="0.2">
      <c r="A205" s="38"/>
      <c r="B205" s="92"/>
      <c r="C205" s="38"/>
      <c r="D205" s="38"/>
      <c r="E205" s="38"/>
      <c r="F205" s="93"/>
      <c r="G205" s="38"/>
      <c r="H205" s="38"/>
      <c r="I205" s="38"/>
      <c r="J205" s="38"/>
      <c r="K205" s="38"/>
      <c r="L205" s="38"/>
      <c r="M205" s="92"/>
      <c r="N205" s="38"/>
      <c r="O205" s="38"/>
      <c r="P205" s="38"/>
      <c r="Q205" s="93"/>
      <c r="R205" s="38"/>
      <c r="S205" s="38"/>
      <c r="T205" s="92"/>
      <c r="U205" s="94"/>
      <c r="V205" s="93"/>
      <c r="W205" s="38"/>
      <c r="X205" s="38"/>
      <c r="Y205" s="92"/>
      <c r="Z205" s="38"/>
      <c r="AA205" s="92"/>
      <c r="AB205" s="38"/>
      <c r="AC205" s="92"/>
    </row>
    <row r="206" spans="1:33" ht="28" customHeight="1" x14ac:dyDescent="0.2">
      <c r="A206" s="38"/>
      <c r="B206" s="92"/>
      <c r="C206" s="38"/>
      <c r="D206" s="38"/>
      <c r="E206" s="38"/>
      <c r="F206" s="93"/>
      <c r="G206" s="38"/>
      <c r="H206" s="38"/>
      <c r="I206" s="38"/>
      <c r="J206" s="38"/>
      <c r="K206" s="38"/>
      <c r="L206" s="38"/>
      <c r="M206" s="92"/>
      <c r="N206" s="38"/>
      <c r="O206" s="38"/>
      <c r="P206" s="38"/>
      <c r="Q206" s="93"/>
      <c r="R206" s="38"/>
      <c r="S206" s="38"/>
      <c r="T206" s="92"/>
      <c r="U206" s="94"/>
      <c r="V206" s="93"/>
      <c r="W206" s="38"/>
      <c r="X206" s="38"/>
      <c r="Y206" s="92"/>
      <c r="Z206" s="38"/>
      <c r="AA206" s="92"/>
      <c r="AB206" s="38"/>
      <c r="AC206" s="92"/>
    </row>
    <row r="207" spans="1:33" ht="28" customHeight="1" x14ac:dyDescent="0.2">
      <c r="A207" s="38"/>
      <c r="B207" s="92"/>
      <c r="C207" s="38"/>
      <c r="D207" s="38"/>
      <c r="E207" s="38"/>
      <c r="F207" s="93"/>
      <c r="G207" s="38"/>
      <c r="H207" s="38"/>
      <c r="I207" s="38"/>
      <c r="J207" s="38"/>
      <c r="K207" s="38"/>
      <c r="L207" s="38"/>
      <c r="M207" s="92"/>
      <c r="N207" s="38"/>
      <c r="O207" s="38"/>
      <c r="P207" s="38"/>
      <c r="Q207" s="93"/>
      <c r="R207" s="38"/>
      <c r="S207" s="38"/>
      <c r="T207" s="92"/>
      <c r="U207" s="94"/>
      <c r="V207" s="93"/>
      <c r="W207" s="38"/>
      <c r="X207" s="38"/>
      <c r="Y207" s="92"/>
      <c r="Z207" s="38"/>
      <c r="AA207" s="92"/>
      <c r="AB207" s="38"/>
      <c r="AC207" s="92"/>
    </row>
    <row r="208" spans="1:33" ht="28" customHeight="1" x14ac:dyDescent="0.2">
      <c r="A208" s="38"/>
      <c r="B208" s="92"/>
      <c r="C208" s="38"/>
      <c r="D208" s="38"/>
      <c r="E208" s="38"/>
      <c r="F208" s="93"/>
      <c r="G208" s="38"/>
      <c r="H208" s="38"/>
      <c r="I208" s="38"/>
      <c r="J208" s="38"/>
      <c r="K208" s="38"/>
      <c r="L208" s="38"/>
      <c r="M208" s="92"/>
      <c r="N208" s="38"/>
      <c r="O208" s="38"/>
      <c r="P208" s="38"/>
      <c r="Q208" s="93"/>
      <c r="R208" s="38"/>
      <c r="S208" s="38"/>
      <c r="T208" s="92"/>
      <c r="U208" s="94"/>
      <c r="V208" s="93"/>
      <c r="W208" s="38"/>
      <c r="X208" s="38"/>
      <c r="Y208" s="92"/>
      <c r="Z208" s="38"/>
      <c r="AA208" s="92"/>
      <c r="AB208" s="38"/>
      <c r="AC208" s="92"/>
    </row>
    <row r="209" spans="1:29" ht="28" customHeight="1" x14ac:dyDescent="0.2">
      <c r="A209" s="38"/>
      <c r="B209" s="92"/>
      <c r="C209" s="38"/>
      <c r="D209" s="38"/>
      <c r="E209" s="38"/>
      <c r="F209" s="93"/>
      <c r="G209" s="38"/>
      <c r="H209" s="38"/>
      <c r="I209" s="38"/>
      <c r="J209" s="38"/>
      <c r="K209" s="38"/>
      <c r="L209" s="38"/>
      <c r="M209" s="92"/>
      <c r="N209" s="38"/>
      <c r="O209" s="38"/>
      <c r="P209" s="38"/>
      <c r="Q209" s="93"/>
      <c r="R209" s="38"/>
      <c r="S209" s="38"/>
      <c r="T209" s="92"/>
      <c r="U209" s="94"/>
      <c r="V209" s="93"/>
      <c r="W209" s="38"/>
      <c r="X209" s="38"/>
      <c r="Y209" s="92"/>
      <c r="Z209" s="38"/>
      <c r="AA209" s="92"/>
      <c r="AB209" s="38"/>
      <c r="AC209" s="92"/>
    </row>
  </sheetData>
  <mergeCells count="22">
    <mergeCell ref="F2:F3"/>
    <mergeCell ref="J2:J3"/>
    <mergeCell ref="K2:K3"/>
    <mergeCell ref="Q2:T2"/>
    <mergeCell ref="L2:L3"/>
    <mergeCell ref="M2:M3"/>
    <mergeCell ref="A65:B65"/>
    <mergeCell ref="A77:B77"/>
    <mergeCell ref="A81:B81"/>
    <mergeCell ref="A82:B82"/>
    <mergeCell ref="AF1:AF3"/>
    <mergeCell ref="AD1:AE2"/>
    <mergeCell ref="AB1:AC2"/>
    <mergeCell ref="U1:U3"/>
    <mergeCell ref="V1:Y2"/>
    <mergeCell ref="O2:P2"/>
    <mergeCell ref="Z1:AA2"/>
    <mergeCell ref="N2:N3"/>
    <mergeCell ref="G2:I2"/>
    <mergeCell ref="A1:B2"/>
    <mergeCell ref="C1:E2"/>
    <mergeCell ref="F1:T1"/>
  </mergeCells>
  <phoneticPr fontId="3" type="noConversion"/>
  <pageMargins left="0.7" right="0.7" top="0.75" bottom="0.75" header="0.3" footer="0.3"/>
  <pageSetup paperSize="9"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H129"/>
  <sheetViews>
    <sheetView zoomScale="60" zoomScaleNormal="60" zoomScalePageLayoutView="60" workbookViewId="0">
      <selection sqref="A1:R2"/>
    </sheetView>
  </sheetViews>
  <sheetFormatPr baseColWidth="10" defaultColWidth="10.1640625" defaultRowHeight="24" customHeight="1" x14ac:dyDescent="0.2"/>
  <cols>
    <col min="1" max="1" width="13.5" style="60" customWidth="1"/>
    <col min="2" max="13" width="10.1640625" style="60"/>
    <col min="14" max="14" width="13" style="60" customWidth="1"/>
    <col min="15" max="16384" width="10.1640625" style="60"/>
  </cols>
  <sheetData>
    <row r="1" spans="1:34" ht="24" customHeight="1" x14ac:dyDescent="0.2">
      <c r="A1" s="355" t="s">
        <v>1531</v>
      </c>
      <c r="B1" s="315"/>
      <c r="C1" s="315"/>
      <c r="D1" s="315"/>
      <c r="E1" s="315"/>
      <c r="F1" s="315"/>
      <c r="G1" s="315"/>
      <c r="H1" s="315"/>
      <c r="I1" s="315"/>
      <c r="J1" s="315"/>
      <c r="K1" s="315"/>
      <c r="L1" s="315"/>
      <c r="M1" s="315"/>
      <c r="N1" s="315"/>
      <c r="O1" s="315"/>
      <c r="P1" s="315"/>
      <c r="Q1" s="315"/>
      <c r="R1" s="304"/>
    </row>
    <row r="2" spans="1:34" ht="24" customHeight="1" x14ac:dyDescent="0.2">
      <c r="A2" s="294"/>
      <c r="B2" s="343"/>
      <c r="C2" s="343"/>
      <c r="D2" s="343"/>
      <c r="E2" s="343"/>
      <c r="F2" s="343"/>
      <c r="G2" s="343"/>
      <c r="H2" s="343"/>
      <c r="I2" s="343"/>
      <c r="J2" s="343"/>
      <c r="K2" s="343"/>
      <c r="L2" s="343"/>
      <c r="M2" s="343"/>
      <c r="N2" s="343"/>
      <c r="O2" s="343"/>
      <c r="P2" s="343"/>
      <c r="Q2" s="343"/>
      <c r="R2" s="356"/>
    </row>
    <row r="4" spans="1:34" s="21" customFormat="1" ht="24" customHeight="1" x14ac:dyDescent="0.2">
      <c r="A4" s="282" t="s">
        <v>789</v>
      </c>
      <c r="B4" s="297" t="s">
        <v>768</v>
      </c>
      <c r="C4" s="280" t="s">
        <v>698</v>
      </c>
      <c r="D4" s="280" t="s">
        <v>699</v>
      </c>
      <c r="E4" s="280" t="s">
        <v>700</v>
      </c>
      <c r="F4" s="280" t="s">
        <v>701</v>
      </c>
      <c r="G4" s="280" t="s">
        <v>738</v>
      </c>
      <c r="H4" s="280" t="s">
        <v>702</v>
      </c>
      <c r="I4" s="280" t="s">
        <v>739</v>
      </c>
      <c r="J4" s="280" t="s">
        <v>740</v>
      </c>
      <c r="K4" s="280" t="s">
        <v>26</v>
      </c>
      <c r="L4" s="280" t="s">
        <v>344</v>
      </c>
      <c r="M4" s="280" t="s">
        <v>345</v>
      </c>
      <c r="N4" s="280" t="s">
        <v>706</v>
      </c>
      <c r="O4" s="280" t="s">
        <v>741</v>
      </c>
      <c r="P4" s="280" t="s">
        <v>742</v>
      </c>
      <c r="Q4" s="280" t="s">
        <v>708</v>
      </c>
      <c r="R4" s="280" t="s">
        <v>221</v>
      </c>
      <c r="S4" s="18"/>
      <c r="T4" s="18"/>
      <c r="U4" s="18"/>
      <c r="V4" s="34"/>
      <c r="W4" s="18"/>
      <c r="X4" s="18"/>
      <c r="Y4" s="18"/>
      <c r="Z4" s="18"/>
      <c r="AA4" s="18"/>
      <c r="AB4" s="18"/>
      <c r="AC4" s="18"/>
      <c r="AD4" s="18"/>
      <c r="AE4" s="34"/>
      <c r="AF4" s="22"/>
      <c r="AG4" s="22"/>
      <c r="AH4" s="22"/>
    </row>
    <row r="5" spans="1:34" s="21" customFormat="1" ht="24" customHeight="1" x14ac:dyDescent="0.2">
      <c r="A5" s="282"/>
      <c r="B5" s="297"/>
      <c r="C5" s="280"/>
      <c r="D5" s="280"/>
      <c r="E5" s="280"/>
      <c r="F5" s="280"/>
      <c r="G5" s="280"/>
      <c r="H5" s="280"/>
      <c r="I5" s="280"/>
      <c r="J5" s="280"/>
      <c r="K5" s="280"/>
      <c r="L5" s="280"/>
      <c r="M5" s="280"/>
      <c r="N5" s="280"/>
      <c r="O5" s="280"/>
      <c r="P5" s="280"/>
      <c r="Q5" s="280"/>
      <c r="R5" s="280"/>
      <c r="V5" s="34"/>
      <c r="W5" s="18"/>
      <c r="X5" s="18"/>
      <c r="Y5" s="18"/>
      <c r="Z5" s="18"/>
      <c r="AA5" s="18"/>
      <c r="AB5" s="18"/>
      <c r="AC5" s="18"/>
      <c r="AD5" s="18"/>
      <c r="AE5" s="34"/>
      <c r="AF5" s="22"/>
      <c r="AG5" s="22"/>
      <c r="AH5" s="22"/>
    </row>
    <row r="6" spans="1:34" s="13" customFormat="1" ht="24" customHeight="1" x14ac:dyDescent="0.2">
      <c r="A6" s="282"/>
      <c r="B6" s="17" t="s">
        <v>220</v>
      </c>
      <c r="C6" s="61">
        <v>49</v>
      </c>
      <c r="D6" s="61">
        <v>43</v>
      </c>
      <c r="E6" s="61">
        <v>24</v>
      </c>
      <c r="F6" s="61">
        <v>6</v>
      </c>
      <c r="G6" s="61">
        <v>6</v>
      </c>
      <c r="H6" s="61">
        <v>9</v>
      </c>
      <c r="I6" s="61">
        <v>3</v>
      </c>
      <c r="J6" s="61">
        <v>26</v>
      </c>
      <c r="K6" s="61">
        <v>16</v>
      </c>
      <c r="L6" s="61">
        <v>4</v>
      </c>
      <c r="M6" s="61">
        <v>0</v>
      </c>
      <c r="N6" s="61">
        <v>2</v>
      </c>
      <c r="O6" s="61">
        <v>26</v>
      </c>
      <c r="P6" s="61">
        <v>11</v>
      </c>
      <c r="Q6" s="61">
        <v>20</v>
      </c>
      <c r="R6" s="62">
        <f>SUM(C6:Q6)</f>
        <v>245</v>
      </c>
      <c r="V6" s="39"/>
      <c r="W6" s="38"/>
      <c r="X6" s="38"/>
      <c r="Y6" s="38"/>
      <c r="Z6" s="38"/>
      <c r="AA6" s="38"/>
      <c r="AB6" s="38"/>
      <c r="AC6" s="38"/>
      <c r="AD6" s="38"/>
      <c r="AE6" s="39"/>
      <c r="AF6" s="14"/>
      <c r="AG6" s="14"/>
      <c r="AH6" s="14"/>
    </row>
    <row r="7" spans="1:34" s="13" customFormat="1" ht="24" customHeight="1" x14ac:dyDescent="0.2">
      <c r="A7" s="282"/>
      <c r="B7" s="17" t="s">
        <v>219</v>
      </c>
      <c r="C7" s="17">
        <v>12</v>
      </c>
      <c r="D7" s="17">
        <v>7</v>
      </c>
      <c r="E7" s="17">
        <v>4</v>
      </c>
      <c r="F7" s="17">
        <v>3</v>
      </c>
      <c r="G7" s="17">
        <v>5</v>
      </c>
      <c r="H7" s="17">
        <v>5</v>
      </c>
      <c r="I7" s="17">
        <v>0</v>
      </c>
      <c r="J7" s="17">
        <v>0</v>
      </c>
      <c r="K7" s="17">
        <v>0</v>
      </c>
      <c r="L7" s="17">
        <v>0</v>
      </c>
      <c r="M7" s="17">
        <v>0</v>
      </c>
      <c r="N7" s="17">
        <v>0</v>
      </c>
      <c r="O7" s="17">
        <v>4</v>
      </c>
      <c r="P7" s="17">
        <v>1</v>
      </c>
      <c r="Q7" s="17">
        <v>2</v>
      </c>
      <c r="R7" s="62">
        <f>SUM(C7:Q7)</f>
        <v>43</v>
      </c>
      <c r="V7" s="39"/>
      <c r="W7" s="38"/>
      <c r="X7" s="38"/>
      <c r="Y7" s="38"/>
      <c r="Z7" s="38"/>
      <c r="AA7" s="38"/>
      <c r="AB7" s="38"/>
      <c r="AC7" s="38"/>
      <c r="AD7" s="38"/>
      <c r="AE7" s="39"/>
      <c r="AF7" s="14"/>
      <c r="AG7" s="14"/>
      <c r="AH7" s="14"/>
    </row>
    <row r="8" spans="1:34" s="13" customFormat="1" ht="24" customHeight="1" x14ac:dyDescent="0.2">
      <c r="A8" s="282"/>
      <c r="B8" s="17" t="s">
        <v>343</v>
      </c>
      <c r="C8" s="61">
        <v>12</v>
      </c>
      <c r="D8" s="61">
        <v>11</v>
      </c>
      <c r="E8" s="61">
        <v>6</v>
      </c>
      <c r="F8" s="61">
        <v>0</v>
      </c>
      <c r="G8" s="61">
        <v>2</v>
      </c>
      <c r="H8" s="61">
        <v>6</v>
      </c>
      <c r="I8" s="61">
        <v>1</v>
      </c>
      <c r="J8" s="61">
        <v>6</v>
      </c>
      <c r="K8" s="61">
        <v>3</v>
      </c>
      <c r="L8" s="61">
        <v>1</v>
      </c>
      <c r="M8" s="61">
        <v>1</v>
      </c>
      <c r="N8" s="61">
        <v>2</v>
      </c>
      <c r="O8" s="61">
        <v>6</v>
      </c>
      <c r="P8" s="61">
        <v>2</v>
      </c>
      <c r="Q8" s="61">
        <v>6</v>
      </c>
      <c r="R8" s="62">
        <f>SUM(C8:Q8)</f>
        <v>65</v>
      </c>
      <c r="V8" s="39"/>
      <c r="W8" s="38"/>
      <c r="X8" s="38"/>
      <c r="Y8" s="38"/>
      <c r="Z8" s="38"/>
      <c r="AA8" s="38"/>
      <c r="AB8" s="38"/>
      <c r="AC8" s="38"/>
      <c r="AD8" s="38"/>
      <c r="AE8" s="39"/>
      <c r="AF8" s="14"/>
      <c r="AG8" s="14"/>
      <c r="AH8" s="14"/>
    </row>
    <row r="9" spans="1:34" s="13" customFormat="1" ht="24" customHeight="1" x14ac:dyDescent="0.2">
      <c r="A9" s="283"/>
      <c r="B9" s="63" t="s">
        <v>221</v>
      </c>
      <c r="C9" s="17">
        <v>73</v>
      </c>
      <c r="D9" s="17">
        <v>61</v>
      </c>
      <c r="E9" s="17">
        <v>34</v>
      </c>
      <c r="F9" s="17">
        <v>9</v>
      </c>
      <c r="G9" s="17">
        <v>14</v>
      </c>
      <c r="H9" s="17">
        <v>20</v>
      </c>
      <c r="I9" s="17">
        <v>4</v>
      </c>
      <c r="J9" s="17">
        <v>32</v>
      </c>
      <c r="K9" s="17">
        <v>19</v>
      </c>
      <c r="L9" s="17">
        <v>5</v>
      </c>
      <c r="M9" s="17">
        <v>1</v>
      </c>
      <c r="N9" s="17">
        <v>4</v>
      </c>
      <c r="O9" s="17">
        <v>36</v>
      </c>
      <c r="P9" s="17">
        <v>14</v>
      </c>
      <c r="Q9" s="17">
        <v>29</v>
      </c>
      <c r="R9" s="62">
        <f>SUM(C9:Q9)</f>
        <v>355</v>
      </c>
      <c r="V9" s="39"/>
      <c r="W9" s="38"/>
      <c r="X9" s="38"/>
      <c r="Y9" s="38"/>
      <c r="Z9" s="38"/>
      <c r="AA9" s="38"/>
      <c r="AB9" s="38"/>
      <c r="AC9" s="38"/>
      <c r="AD9" s="38"/>
      <c r="AE9" s="39"/>
      <c r="AF9" s="14"/>
      <c r="AG9" s="14"/>
      <c r="AH9" s="14"/>
    </row>
    <row r="10" spans="1:34" s="21" customFormat="1" ht="24" customHeight="1" x14ac:dyDescent="0.2">
      <c r="A10" s="18"/>
      <c r="B10" s="34"/>
      <c r="C10" s="18"/>
      <c r="D10" s="18"/>
      <c r="E10" s="18"/>
      <c r="F10" s="18"/>
      <c r="G10" s="18"/>
      <c r="H10" s="18"/>
      <c r="I10" s="18"/>
      <c r="J10" s="18"/>
      <c r="K10" s="18"/>
      <c r="L10" s="18"/>
      <c r="M10" s="18"/>
      <c r="N10" s="18"/>
      <c r="O10" s="18"/>
      <c r="P10" s="18"/>
      <c r="Q10" s="18"/>
      <c r="V10" s="34"/>
      <c r="W10" s="18"/>
      <c r="X10" s="18"/>
      <c r="Y10" s="18"/>
      <c r="Z10" s="18"/>
      <c r="AA10" s="18"/>
      <c r="AB10" s="18"/>
      <c r="AC10" s="18"/>
      <c r="AD10" s="18"/>
      <c r="AE10" s="34"/>
      <c r="AF10" s="22"/>
      <c r="AG10" s="22"/>
      <c r="AH10" s="22"/>
    </row>
    <row r="11" spans="1:34" s="21" customFormat="1" ht="24" customHeight="1" x14ac:dyDescent="0.2">
      <c r="A11" s="281" t="s">
        <v>790</v>
      </c>
      <c r="B11" s="281" t="s">
        <v>785</v>
      </c>
      <c r="C11" s="280" t="s">
        <v>698</v>
      </c>
      <c r="D11" s="280" t="s">
        <v>717</v>
      </c>
      <c r="E11" s="280" t="s">
        <v>12</v>
      </c>
      <c r="F11" s="280" t="s">
        <v>769</v>
      </c>
      <c r="G11" s="280" t="s">
        <v>743</v>
      </c>
      <c r="H11" s="18"/>
      <c r="I11" s="281" t="s">
        <v>784</v>
      </c>
      <c r="J11" s="280" t="s">
        <v>698</v>
      </c>
      <c r="K11" s="280" t="s">
        <v>717</v>
      </c>
      <c r="L11" s="280" t="s">
        <v>12</v>
      </c>
      <c r="M11" s="280" t="s">
        <v>769</v>
      </c>
      <c r="N11" s="280" t="s">
        <v>743</v>
      </c>
      <c r="O11" s="18"/>
      <c r="P11" s="18"/>
      <c r="Q11" s="18"/>
      <c r="V11" s="34"/>
      <c r="W11" s="18"/>
      <c r="X11" s="18"/>
      <c r="Y11" s="18"/>
      <c r="Z11" s="18"/>
      <c r="AA11" s="18"/>
      <c r="AB11" s="18"/>
      <c r="AC11" s="18"/>
      <c r="AD11" s="18"/>
      <c r="AE11" s="34"/>
      <c r="AF11" s="22"/>
      <c r="AG11" s="22"/>
      <c r="AH11" s="22"/>
    </row>
    <row r="12" spans="1:34" s="21" customFormat="1" ht="24" customHeight="1" x14ac:dyDescent="0.2">
      <c r="A12" s="282"/>
      <c r="B12" s="283"/>
      <c r="C12" s="280"/>
      <c r="D12" s="280"/>
      <c r="E12" s="280"/>
      <c r="F12" s="280"/>
      <c r="G12" s="280"/>
      <c r="H12" s="18"/>
      <c r="I12" s="283"/>
      <c r="J12" s="280"/>
      <c r="K12" s="280"/>
      <c r="L12" s="280"/>
      <c r="M12" s="280"/>
      <c r="N12" s="280"/>
      <c r="O12" s="18"/>
      <c r="P12" s="18"/>
      <c r="Q12" s="18"/>
      <c r="V12" s="34"/>
      <c r="W12" s="18"/>
      <c r="X12" s="18"/>
      <c r="Y12" s="18"/>
      <c r="Z12" s="18"/>
      <c r="AA12" s="18"/>
      <c r="AB12" s="18"/>
      <c r="AC12" s="18"/>
      <c r="AD12" s="18"/>
      <c r="AE12" s="34"/>
      <c r="AF12" s="22"/>
      <c r="AG12" s="22"/>
      <c r="AH12" s="22"/>
    </row>
    <row r="13" spans="1:34" s="21" customFormat="1" ht="24" customHeight="1" x14ac:dyDescent="0.2">
      <c r="A13" s="282"/>
      <c r="B13" s="17" t="s">
        <v>220</v>
      </c>
      <c r="C13" s="61">
        <v>49</v>
      </c>
      <c r="D13" s="64">
        <v>73</v>
      </c>
      <c r="E13" s="64">
        <v>59</v>
      </c>
      <c r="F13" s="64">
        <v>15</v>
      </c>
      <c r="G13" s="64">
        <v>4</v>
      </c>
      <c r="H13" s="18"/>
      <c r="I13" s="17" t="s">
        <v>220</v>
      </c>
      <c r="J13" s="27">
        <f>24*100/142</f>
        <v>16.901408450704224</v>
      </c>
      <c r="K13" s="27">
        <f>12*100/142</f>
        <v>8.4507042253521121</v>
      </c>
      <c r="L13" s="27">
        <f>46*100/142</f>
        <v>32.394366197183096</v>
      </c>
      <c r="M13" s="27">
        <f>21*100/142</f>
        <v>14.788732394366198</v>
      </c>
      <c r="N13" s="27">
        <f>12*100/142</f>
        <v>8.4507042253521121</v>
      </c>
      <c r="O13" s="18"/>
      <c r="P13" s="18"/>
      <c r="Q13" s="18"/>
      <c r="V13" s="34"/>
      <c r="W13" s="18"/>
      <c r="X13" s="18"/>
      <c r="Y13" s="18"/>
      <c r="Z13" s="18"/>
      <c r="AA13" s="18"/>
      <c r="AB13" s="18"/>
      <c r="AC13" s="18"/>
      <c r="AD13" s="18"/>
      <c r="AE13" s="34"/>
      <c r="AF13" s="22"/>
      <c r="AG13" s="22"/>
      <c r="AH13" s="22"/>
    </row>
    <row r="14" spans="1:34" s="21" customFormat="1" ht="24" customHeight="1" x14ac:dyDescent="0.2">
      <c r="A14" s="282"/>
      <c r="B14" s="17" t="s">
        <v>219</v>
      </c>
      <c r="C14" s="17">
        <v>12</v>
      </c>
      <c r="D14" s="18">
        <v>14</v>
      </c>
      <c r="E14" s="18">
        <v>7</v>
      </c>
      <c r="F14" s="18">
        <v>10</v>
      </c>
      <c r="G14" s="18">
        <v>0</v>
      </c>
      <c r="H14" s="18"/>
      <c r="I14" s="17" t="s">
        <v>219</v>
      </c>
      <c r="J14" s="27">
        <f>87*100/371</f>
        <v>23.450134770889488</v>
      </c>
      <c r="K14" s="27">
        <f>158*100/371</f>
        <v>42.587601078167118</v>
      </c>
      <c r="L14" s="27">
        <f>40*100/371</f>
        <v>10.781671159029649</v>
      </c>
      <c r="M14" s="27">
        <f>61*100/371</f>
        <v>16.442048517520217</v>
      </c>
      <c r="N14" s="27">
        <f>1*100/371</f>
        <v>0.26954177897574122</v>
      </c>
      <c r="O14" s="18"/>
      <c r="P14" s="18"/>
      <c r="Q14" s="18"/>
      <c r="V14" s="34"/>
      <c r="W14" s="18"/>
      <c r="X14" s="18"/>
      <c r="Y14" s="18"/>
      <c r="Z14" s="18"/>
      <c r="AA14" s="18"/>
      <c r="AB14" s="18"/>
      <c r="AC14" s="18"/>
      <c r="AD14" s="18"/>
      <c r="AE14" s="34"/>
      <c r="AF14" s="22"/>
      <c r="AG14" s="22"/>
      <c r="AH14" s="22"/>
    </row>
    <row r="15" spans="1:34" s="21" customFormat="1" ht="24" customHeight="1" x14ac:dyDescent="0.2">
      <c r="A15" s="282"/>
      <c r="B15" s="17" t="s">
        <v>343</v>
      </c>
      <c r="C15" s="61">
        <v>12</v>
      </c>
      <c r="D15" s="65">
        <v>17</v>
      </c>
      <c r="E15" s="65">
        <v>16</v>
      </c>
      <c r="F15" s="65">
        <v>8</v>
      </c>
      <c r="G15" s="65">
        <v>2</v>
      </c>
      <c r="H15" s="18"/>
      <c r="I15" s="17" t="s">
        <v>343</v>
      </c>
      <c r="J15" s="27">
        <f>79*100/525</f>
        <v>15.047619047619047</v>
      </c>
      <c r="K15" s="27">
        <f>144*100/525</f>
        <v>27.428571428571427</v>
      </c>
      <c r="L15" s="27">
        <f>136*100/525</f>
        <v>25.904761904761905</v>
      </c>
      <c r="M15" s="27">
        <f>74*100/525</f>
        <v>14.095238095238095</v>
      </c>
      <c r="N15" s="27">
        <f>44*100/525</f>
        <v>8.3809523809523814</v>
      </c>
      <c r="O15" s="18"/>
      <c r="P15" s="18"/>
      <c r="Q15" s="18"/>
      <c r="V15" s="34"/>
      <c r="W15" s="18"/>
      <c r="X15" s="18"/>
      <c r="Y15" s="18"/>
      <c r="Z15" s="18"/>
      <c r="AA15" s="18"/>
      <c r="AB15" s="18"/>
      <c r="AC15" s="18"/>
      <c r="AD15" s="18"/>
      <c r="AE15" s="34"/>
      <c r="AF15" s="22"/>
      <c r="AG15" s="22"/>
      <c r="AH15" s="22"/>
    </row>
    <row r="16" spans="1:34" s="21" customFormat="1" ht="24" customHeight="1" x14ac:dyDescent="0.2">
      <c r="A16" s="282"/>
      <c r="B16" s="17" t="s">
        <v>221</v>
      </c>
      <c r="C16" s="17">
        <v>73</v>
      </c>
      <c r="D16" s="18">
        <v>104</v>
      </c>
      <c r="E16" s="18">
        <f>4+36+14+29</f>
        <v>83</v>
      </c>
      <c r="F16" s="18">
        <v>34</v>
      </c>
      <c r="G16" s="18">
        <v>6</v>
      </c>
      <c r="H16" s="18"/>
      <c r="I16" s="18"/>
      <c r="J16" s="18"/>
      <c r="K16" s="18"/>
      <c r="L16" s="18"/>
      <c r="M16" s="18"/>
      <c r="N16" s="18"/>
      <c r="O16" s="18"/>
      <c r="P16" s="18"/>
      <c r="Q16" s="18"/>
      <c r="V16" s="34"/>
      <c r="W16" s="18"/>
      <c r="X16" s="18"/>
      <c r="Y16" s="18"/>
      <c r="Z16" s="18"/>
      <c r="AA16" s="18"/>
      <c r="AB16" s="18"/>
      <c r="AC16" s="18"/>
      <c r="AD16" s="18"/>
      <c r="AE16" s="34"/>
      <c r="AF16" s="22"/>
      <c r="AG16" s="22"/>
      <c r="AH16" s="22"/>
    </row>
    <row r="17" spans="1:34" s="13" customFormat="1" ht="24" customHeight="1" x14ac:dyDescent="0.2">
      <c r="A17" s="283"/>
      <c r="H17" s="18"/>
      <c r="I17" s="18"/>
      <c r="J17" s="18"/>
      <c r="K17" s="18"/>
      <c r="L17" s="18"/>
      <c r="M17" s="18"/>
      <c r="N17" s="18"/>
      <c r="O17" s="18"/>
      <c r="P17" s="18"/>
      <c r="Q17" s="18"/>
      <c r="R17" s="21"/>
      <c r="V17" s="39"/>
      <c r="W17" s="38"/>
      <c r="X17" s="38"/>
      <c r="Y17" s="38"/>
      <c r="Z17" s="38"/>
      <c r="AA17" s="38"/>
      <c r="AB17" s="38"/>
      <c r="AC17" s="38"/>
      <c r="AD17" s="38"/>
      <c r="AE17" s="39"/>
      <c r="AF17" s="14"/>
      <c r="AG17" s="14"/>
      <c r="AH17" s="14"/>
    </row>
    <row r="18" spans="1:34" s="13" customFormat="1" ht="24" customHeight="1" x14ac:dyDescent="0.15">
      <c r="A18" s="16"/>
      <c r="B18" s="38"/>
      <c r="C18" s="38"/>
      <c r="D18" s="38"/>
      <c r="E18" s="38"/>
      <c r="F18" s="38"/>
      <c r="G18" s="38"/>
      <c r="H18" s="38"/>
      <c r="I18" s="38"/>
      <c r="J18" s="38"/>
      <c r="K18" s="38"/>
      <c r="L18" s="38"/>
      <c r="M18" s="38"/>
      <c r="N18" s="38"/>
      <c r="O18" s="38"/>
      <c r="P18" s="38"/>
      <c r="Q18" s="38"/>
      <c r="R18" s="38"/>
      <c r="S18" s="38"/>
      <c r="T18" s="38"/>
      <c r="U18" s="38"/>
      <c r="V18" s="39"/>
      <c r="W18" s="38"/>
      <c r="X18" s="38"/>
      <c r="Y18" s="38"/>
      <c r="Z18" s="38"/>
      <c r="AA18" s="38"/>
      <c r="AB18" s="38"/>
      <c r="AC18" s="38"/>
      <c r="AD18" s="38"/>
      <c r="AE18" s="39"/>
      <c r="AF18" s="39"/>
      <c r="AG18" s="14"/>
      <c r="AH18" s="14"/>
    </row>
    <row r="19" spans="1:34" s="13" customFormat="1" ht="24" customHeight="1" x14ac:dyDescent="0.2">
      <c r="A19" s="281" t="s">
        <v>797</v>
      </c>
      <c r="B19" s="286" t="s">
        <v>792</v>
      </c>
      <c r="C19" s="286"/>
      <c r="D19" s="286"/>
      <c r="E19" s="286"/>
      <c r="F19" s="286"/>
      <c r="G19" s="286"/>
      <c r="I19" s="292" t="s">
        <v>791</v>
      </c>
      <c r="J19" s="292"/>
      <c r="K19" s="292"/>
      <c r="L19" s="292"/>
      <c r="M19" s="292"/>
      <c r="N19" s="66"/>
      <c r="P19" s="38"/>
      <c r="Q19" s="38"/>
      <c r="R19" s="38"/>
      <c r="S19" s="38"/>
      <c r="T19" s="38"/>
      <c r="U19" s="38"/>
      <c r="V19" s="39"/>
      <c r="W19" s="38"/>
      <c r="X19" s="38"/>
      <c r="Y19" s="38"/>
      <c r="Z19" s="38"/>
      <c r="AA19" s="38"/>
      <c r="AB19" s="38"/>
      <c r="AC19" s="38"/>
      <c r="AD19" s="38"/>
      <c r="AE19" s="39"/>
      <c r="AF19" s="39"/>
      <c r="AG19" s="14"/>
      <c r="AH19" s="14"/>
    </row>
    <row r="20" spans="1:34" s="13" customFormat="1" ht="24" customHeight="1" x14ac:dyDescent="0.2">
      <c r="A20" s="282"/>
      <c r="B20" s="31" t="s">
        <v>775</v>
      </c>
      <c r="C20" s="32" t="s">
        <v>713</v>
      </c>
      <c r="D20" s="32" t="s">
        <v>21</v>
      </c>
      <c r="E20" s="32" t="s">
        <v>714</v>
      </c>
      <c r="F20" s="32" t="s">
        <v>715</v>
      </c>
      <c r="G20" s="31" t="s">
        <v>221</v>
      </c>
      <c r="I20" s="31" t="s">
        <v>775</v>
      </c>
      <c r="J20" s="67" t="s">
        <v>713</v>
      </c>
      <c r="K20" s="67" t="s">
        <v>21</v>
      </c>
      <c r="L20" s="67" t="s">
        <v>714</v>
      </c>
      <c r="M20" s="67" t="s">
        <v>715</v>
      </c>
      <c r="N20" s="64"/>
      <c r="P20" s="38"/>
      <c r="Q20" s="38"/>
      <c r="R20" s="38"/>
      <c r="S20" s="38"/>
      <c r="T20" s="38"/>
      <c r="U20" s="38"/>
      <c r="V20" s="39"/>
      <c r="W20" s="38"/>
      <c r="X20" s="38"/>
      <c r="Y20" s="38"/>
      <c r="Z20" s="38"/>
      <c r="AA20" s="38"/>
      <c r="AB20" s="38"/>
      <c r="AC20" s="38"/>
      <c r="AD20" s="38"/>
      <c r="AE20" s="39"/>
      <c r="AF20" s="39"/>
      <c r="AG20" s="14"/>
      <c r="AH20" s="14"/>
    </row>
    <row r="21" spans="1:34" s="13" customFormat="1" ht="24" customHeight="1" x14ac:dyDescent="0.2">
      <c r="A21" s="282"/>
      <c r="B21" s="17" t="s">
        <v>220</v>
      </c>
      <c r="C21" s="61">
        <v>2</v>
      </c>
      <c r="D21" s="61">
        <v>26</v>
      </c>
      <c r="E21" s="61">
        <v>11</v>
      </c>
      <c r="F21" s="61">
        <v>20</v>
      </c>
      <c r="G21" s="17">
        <v>57</v>
      </c>
      <c r="I21" s="61" t="s">
        <v>220</v>
      </c>
      <c r="J21" s="68">
        <v>3.5</v>
      </c>
      <c r="K21" s="68">
        <v>45.6</v>
      </c>
      <c r="L21" s="68">
        <v>19.3</v>
      </c>
      <c r="M21" s="68">
        <v>35.1</v>
      </c>
      <c r="N21" s="18"/>
      <c r="S21" s="69"/>
      <c r="T21" s="69"/>
      <c r="U21" s="38"/>
      <c r="V21" s="39"/>
      <c r="W21" s="38"/>
      <c r="X21" s="38"/>
      <c r="Y21" s="38"/>
      <c r="Z21" s="38"/>
      <c r="AA21" s="38"/>
      <c r="AB21" s="38"/>
      <c r="AC21" s="38"/>
      <c r="AD21" s="38"/>
      <c r="AE21" s="39"/>
      <c r="AF21" s="39"/>
      <c r="AG21" s="14"/>
      <c r="AH21" s="14"/>
    </row>
    <row r="22" spans="1:34" s="13" customFormat="1" ht="24" customHeight="1" x14ac:dyDescent="0.2">
      <c r="A22" s="282"/>
      <c r="B22" s="17" t="s">
        <v>219</v>
      </c>
      <c r="C22" s="17">
        <v>0</v>
      </c>
      <c r="D22" s="17">
        <v>4</v>
      </c>
      <c r="E22" s="17">
        <v>1</v>
      </c>
      <c r="F22" s="17">
        <v>2</v>
      </c>
      <c r="G22" s="17">
        <v>7</v>
      </c>
      <c r="I22" s="61" t="s">
        <v>219</v>
      </c>
      <c r="J22" s="68">
        <v>0</v>
      </c>
      <c r="K22" s="68">
        <v>57.1</v>
      </c>
      <c r="L22" s="68">
        <v>14.3</v>
      </c>
      <c r="M22" s="68">
        <v>28.6</v>
      </c>
      <c r="N22" s="18"/>
      <c r="S22" s="69"/>
      <c r="T22" s="69"/>
      <c r="U22" s="38"/>
      <c r="V22" s="39"/>
      <c r="W22" s="38"/>
      <c r="X22" s="38"/>
      <c r="Y22" s="38"/>
      <c r="Z22" s="38"/>
      <c r="AA22" s="38"/>
      <c r="AB22" s="38"/>
      <c r="AC22" s="38"/>
      <c r="AD22" s="38"/>
      <c r="AE22" s="39"/>
      <c r="AF22" s="39"/>
      <c r="AG22" s="14"/>
      <c r="AH22" s="14"/>
    </row>
    <row r="23" spans="1:34" s="13" customFormat="1" ht="24" customHeight="1" x14ac:dyDescent="0.2">
      <c r="A23" s="282"/>
      <c r="B23" s="17" t="s">
        <v>343</v>
      </c>
      <c r="C23" s="61">
        <v>2</v>
      </c>
      <c r="D23" s="61">
        <v>6</v>
      </c>
      <c r="E23" s="61">
        <v>2</v>
      </c>
      <c r="F23" s="61">
        <v>6</v>
      </c>
      <c r="G23" s="17">
        <v>14</v>
      </c>
      <c r="I23" s="61" t="s">
        <v>343</v>
      </c>
      <c r="J23" s="68">
        <v>14.3</v>
      </c>
      <c r="K23" s="68">
        <v>42.9</v>
      </c>
      <c r="L23" s="68">
        <v>14.3</v>
      </c>
      <c r="M23" s="68">
        <v>42.9</v>
      </c>
      <c r="N23" s="18"/>
      <c r="S23" s="69"/>
      <c r="T23" s="69"/>
      <c r="U23" s="38"/>
      <c r="V23" s="39"/>
      <c r="W23" s="38"/>
      <c r="X23" s="38"/>
      <c r="Y23" s="38"/>
      <c r="Z23" s="38"/>
      <c r="AA23" s="38"/>
      <c r="AB23" s="38"/>
      <c r="AC23" s="38"/>
      <c r="AD23" s="38"/>
      <c r="AE23" s="39"/>
      <c r="AF23" s="39"/>
      <c r="AG23" s="14"/>
      <c r="AH23" s="14"/>
    </row>
    <row r="24" spans="1:34" s="13" customFormat="1" ht="24" customHeight="1" x14ac:dyDescent="0.2">
      <c r="A24" s="283"/>
      <c r="B24" s="70"/>
      <c r="C24" s="18"/>
      <c r="D24" s="18"/>
      <c r="E24" s="18"/>
      <c r="F24" s="18"/>
      <c r="G24" s="71"/>
      <c r="I24" s="38"/>
      <c r="J24" s="72"/>
      <c r="K24" s="72"/>
      <c r="L24" s="72"/>
      <c r="M24" s="72"/>
      <c r="N24" s="72"/>
      <c r="O24" s="72"/>
      <c r="S24" s="69"/>
      <c r="T24" s="69"/>
      <c r="U24" s="38"/>
      <c r="V24" s="39"/>
      <c r="W24" s="38"/>
      <c r="X24" s="38"/>
      <c r="Y24" s="38"/>
      <c r="Z24" s="38"/>
      <c r="AA24" s="38"/>
      <c r="AB24" s="38"/>
      <c r="AC24" s="38"/>
      <c r="AD24" s="38"/>
      <c r="AE24" s="39"/>
      <c r="AF24" s="39"/>
      <c r="AG24" s="14"/>
      <c r="AH24" s="14"/>
    </row>
    <row r="25" spans="1:34" s="13" customFormat="1" ht="24" customHeight="1" x14ac:dyDescent="0.2">
      <c r="A25" s="34"/>
      <c r="B25" s="38"/>
      <c r="C25" s="38"/>
      <c r="D25" s="38"/>
      <c r="E25" s="38"/>
      <c r="F25" s="38"/>
      <c r="G25" s="38"/>
      <c r="H25" s="38"/>
      <c r="I25" s="38"/>
      <c r="J25" s="38"/>
      <c r="K25" s="73"/>
      <c r="L25" s="73"/>
      <c r="S25" s="69"/>
      <c r="T25" s="69"/>
      <c r="U25" s="38"/>
      <c r="V25" s="39"/>
      <c r="W25" s="38"/>
      <c r="X25" s="38"/>
      <c r="Y25" s="38"/>
      <c r="Z25" s="38"/>
      <c r="AA25" s="38"/>
      <c r="AB25" s="38"/>
      <c r="AC25" s="38"/>
      <c r="AD25" s="38"/>
      <c r="AE25" s="39"/>
      <c r="AF25" s="39"/>
      <c r="AG25" s="14"/>
      <c r="AH25" s="14"/>
    </row>
    <row r="26" spans="1:34" s="13" customFormat="1" ht="24" customHeight="1" x14ac:dyDescent="0.2">
      <c r="A26" s="281" t="s">
        <v>798</v>
      </c>
      <c r="B26" s="286" t="s">
        <v>792</v>
      </c>
      <c r="C26" s="286"/>
      <c r="D26" s="286"/>
      <c r="E26" s="286"/>
      <c r="H26" s="38"/>
      <c r="I26" s="286" t="s">
        <v>791</v>
      </c>
      <c r="J26" s="286"/>
      <c r="K26" s="286"/>
      <c r="L26" s="286"/>
      <c r="T26" s="69"/>
      <c r="U26" s="38"/>
      <c r="V26" s="39"/>
      <c r="W26" s="38"/>
      <c r="X26" s="38"/>
      <c r="Y26" s="38"/>
      <c r="Z26" s="38"/>
      <c r="AA26" s="38"/>
      <c r="AB26" s="38"/>
      <c r="AC26" s="38"/>
      <c r="AD26" s="38"/>
      <c r="AE26" s="39"/>
      <c r="AF26" s="39"/>
      <c r="AG26" s="14"/>
      <c r="AH26" s="14"/>
    </row>
    <row r="27" spans="1:34" s="13" customFormat="1" ht="24" customHeight="1" x14ac:dyDescent="0.2">
      <c r="A27" s="282"/>
      <c r="B27" s="31" t="s">
        <v>775</v>
      </c>
      <c r="C27" s="82" t="s">
        <v>711</v>
      </c>
      <c r="D27" s="82" t="s">
        <v>13</v>
      </c>
      <c r="E27" s="82" t="s">
        <v>712</v>
      </c>
      <c r="I27" s="31" t="s">
        <v>775</v>
      </c>
      <c r="J27" s="82" t="s">
        <v>711</v>
      </c>
      <c r="K27" s="82" t="s">
        <v>13</v>
      </c>
      <c r="L27" s="82" t="s">
        <v>712</v>
      </c>
      <c r="T27" s="69"/>
      <c r="U27" s="38"/>
      <c r="V27" s="39"/>
      <c r="W27" s="38"/>
      <c r="X27" s="38"/>
      <c r="Y27" s="38"/>
      <c r="Z27" s="38"/>
      <c r="AA27" s="38"/>
      <c r="AB27" s="38"/>
      <c r="AC27" s="38"/>
      <c r="AD27" s="38"/>
      <c r="AE27" s="39"/>
      <c r="AF27" s="39"/>
      <c r="AG27" s="14"/>
      <c r="AH27" s="14"/>
    </row>
    <row r="28" spans="1:34" s="13" customFormat="1" ht="24" customHeight="1" x14ac:dyDescent="0.2">
      <c r="A28" s="282"/>
      <c r="B28" s="17" t="s">
        <v>220</v>
      </c>
      <c r="C28" s="61">
        <v>43</v>
      </c>
      <c r="D28" s="61">
        <v>24</v>
      </c>
      <c r="E28" s="61">
        <v>6</v>
      </c>
      <c r="I28" s="17" t="s">
        <v>220</v>
      </c>
      <c r="J28" s="68">
        <f>43*100/73</f>
        <v>58.904109589041099</v>
      </c>
      <c r="K28" s="68">
        <f>24*100/73</f>
        <v>32.876712328767127</v>
      </c>
      <c r="L28" s="68">
        <f>6*100/73</f>
        <v>8.2191780821917817</v>
      </c>
      <c r="T28" s="69"/>
      <c r="U28" s="38"/>
      <c r="V28" s="39"/>
      <c r="W28" s="38"/>
      <c r="X28" s="38"/>
      <c r="Y28" s="38"/>
      <c r="Z28" s="38"/>
      <c r="AA28" s="38"/>
      <c r="AB28" s="38"/>
      <c r="AC28" s="38"/>
      <c r="AD28" s="38"/>
      <c r="AE28" s="39"/>
      <c r="AF28" s="39"/>
      <c r="AG28" s="14"/>
      <c r="AH28" s="14"/>
    </row>
    <row r="29" spans="1:34" s="13" customFormat="1" ht="24" customHeight="1" x14ac:dyDescent="0.2">
      <c r="A29" s="282"/>
      <c r="B29" s="17" t="s">
        <v>219</v>
      </c>
      <c r="C29" s="61">
        <v>7</v>
      </c>
      <c r="D29" s="61">
        <v>4</v>
      </c>
      <c r="E29" s="61">
        <v>3</v>
      </c>
      <c r="I29" s="17" t="s">
        <v>219</v>
      </c>
      <c r="J29" s="68">
        <f>7*100/14</f>
        <v>50</v>
      </c>
      <c r="K29" s="68">
        <f>4*100/14</f>
        <v>28.571428571428573</v>
      </c>
      <c r="L29" s="68">
        <f>3*100/14</f>
        <v>21.428571428571427</v>
      </c>
      <c r="U29" s="38"/>
      <c r="V29" s="39"/>
      <c r="W29" s="38"/>
      <c r="X29" s="38"/>
      <c r="Y29" s="38"/>
      <c r="Z29" s="38"/>
      <c r="AA29" s="38"/>
      <c r="AB29" s="38"/>
      <c r="AC29" s="38"/>
      <c r="AD29" s="38"/>
      <c r="AE29" s="39"/>
      <c r="AF29" s="39"/>
      <c r="AG29" s="14"/>
      <c r="AH29" s="14"/>
    </row>
    <row r="30" spans="1:34" s="13" customFormat="1" ht="24" customHeight="1" x14ac:dyDescent="0.2">
      <c r="A30" s="282"/>
      <c r="B30" s="17" t="s">
        <v>343</v>
      </c>
      <c r="C30" s="61">
        <v>11</v>
      </c>
      <c r="D30" s="61">
        <v>6</v>
      </c>
      <c r="E30" s="61">
        <v>0</v>
      </c>
      <c r="I30" s="17" t="s">
        <v>343</v>
      </c>
      <c r="J30" s="68">
        <f>11*100/17</f>
        <v>64.705882352941174</v>
      </c>
      <c r="K30" s="68">
        <f>6*100/17</f>
        <v>35.294117647058826</v>
      </c>
      <c r="L30" s="68">
        <f>0*100/17</f>
        <v>0</v>
      </c>
      <c r="U30" s="18"/>
      <c r="V30" s="34"/>
      <c r="W30" s="38"/>
      <c r="X30" s="38"/>
      <c r="Y30" s="38"/>
      <c r="Z30" s="38"/>
      <c r="AA30" s="38"/>
      <c r="AB30" s="38"/>
      <c r="AC30" s="38"/>
      <c r="AD30" s="38"/>
      <c r="AE30" s="39"/>
      <c r="AF30" s="39"/>
      <c r="AG30" s="14"/>
      <c r="AH30" s="14"/>
    </row>
    <row r="31" spans="1:34" s="13" customFormat="1" ht="24" customHeight="1" x14ac:dyDescent="0.2">
      <c r="A31" s="283"/>
      <c r="H31" s="38"/>
      <c r="I31" s="38"/>
      <c r="J31" s="38"/>
      <c r="K31" s="38"/>
      <c r="L31" s="38"/>
      <c r="U31" s="34"/>
      <c r="V31" s="34"/>
      <c r="W31" s="38"/>
      <c r="X31" s="38"/>
      <c r="Y31" s="38"/>
      <c r="Z31" s="38"/>
      <c r="AA31" s="38"/>
      <c r="AB31" s="38"/>
      <c r="AC31" s="38"/>
      <c r="AD31" s="38"/>
      <c r="AE31" s="39"/>
      <c r="AF31" s="39"/>
      <c r="AG31" s="14"/>
      <c r="AH31" s="14"/>
    </row>
    <row r="32" spans="1:34" s="13" customFormat="1" ht="24" customHeight="1" x14ac:dyDescent="0.15">
      <c r="A32" s="16"/>
      <c r="B32" s="38"/>
      <c r="C32" s="38"/>
      <c r="D32" s="38"/>
      <c r="E32" s="38"/>
      <c r="F32" s="38"/>
      <c r="G32" s="38"/>
      <c r="H32" s="38"/>
      <c r="I32" s="38"/>
      <c r="J32" s="38"/>
      <c r="K32" s="38"/>
      <c r="L32" s="38"/>
      <c r="U32" s="18"/>
      <c r="V32" s="34"/>
      <c r="W32" s="38"/>
      <c r="X32" s="38"/>
      <c r="Y32" s="38"/>
      <c r="Z32" s="38"/>
      <c r="AA32" s="38"/>
      <c r="AB32" s="38"/>
      <c r="AC32" s="38"/>
      <c r="AD32" s="38"/>
      <c r="AE32" s="39"/>
      <c r="AF32" s="39"/>
      <c r="AG32" s="14"/>
      <c r="AH32" s="14"/>
    </row>
    <row r="33" spans="1:34" s="13" customFormat="1" ht="24" customHeight="1" x14ac:dyDescent="0.15">
      <c r="A33" s="281" t="s">
        <v>799</v>
      </c>
      <c r="B33" s="286" t="s">
        <v>792</v>
      </c>
      <c r="C33" s="286"/>
      <c r="D33" s="286"/>
      <c r="E33" s="36"/>
      <c r="F33" s="16"/>
      <c r="G33" s="16"/>
      <c r="H33" s="16"/>
      <c r="I33" s="286" t="s">
        <v>791</v>
      </c>
      <c r="J33" s="286"/>
      <c r="K33" s="286"/>
      <c r="R33" s="18"/>
      <c r="S33" s="18"/>
      <c r="U33" s="18"/>
      <c r="V33" s="34"/>
      <c r="W33" s="38"/>
      <c r="X33" s="38"/>
      <c r="Y33" s="38"/>
      <c r="Z33" s="38"/>
      <c r="AA33" s="38"/>
      <c r="AB33" s="38"/>
      <c r="AC33" s="38"/>
      <c r="AD33" s="38"/>
      <c r="AE33" s="39"/>
      <c r="AF33" s="39"/>
      <c r="AG33" s="14"/>
      <c r="AH33" s="14"/>
    </row>
    <row r="34" spans="1:34" s="13" customFormat="1" ht="24" customHeight="1" x14ac:dyDescent="0.2">
      <c r="A34" s="282"/>
      <c r="B34" s="31"/>
      <c r="C34" s="32" t="s">
        <v>712</v>
      </c>
      <c r="D34" s="32" t="s">
        <v>770</v>
      </c>
      <c r="E34" s="34"/>
      <c r="F34" s="16"/>
      <c r="G34" s="16"/>
      <c r="H34" s="16"/>
      <c r="I34" s="31"/>
      <c r="J34" s="32" t="s">
        <v>712</v>
      </c>
      <c r="K34" s="32" t="s">
        <v>770</v>
      </c>
      <c r="O34" s="83"/>
      <c r="P34" s="83"/>
      <c r="Q34" s="83"/>
      <c r="R34" s="84"/>
      <c r="S34" s="84"/>
      <c r="T34" s="83"/>
      <c r="U34" s="38"/>
      <c r="V34" s="39"/>
      <c r="W34" s="38"/>
      <c r="X34" s="38"/>
      <c r="Y34" s="38"/>
      <c r="Z34" s="38"/>
      <c r="AA34" s="38"/>
      <c r="AB34" s="38"/>
      <c r="AC34" s="38"/>
      <c r="AD34" s="38"/>
      <c r="AE34" s="39"/>
      <c r="AF34" s="39"/>
      <c r="AG34" s="14"/>
      <c r="AH34" s="14"/>
    </row>
    <row r="35" spans="1:34" s="13" customFormat="1" ht="24" customHeight="1" x14ac:dyDescent="0.15">
      <c r="A35" s="282"/>
      <c r="B35" s="17" t="s">
        <v>220</v>
      </c>
      <c r="C35" s="17"/>
      <c r="D35" s="17"/>
      <c r="E35" s="21"/>
      <c r="F35" s="16"/>
      <c r="G35" s="16"/>
      <c r="H35" s="16"/>
      <c r="I35" s="17" t="s">
        <v>220</v>
      </c>
      <c r="J35" s="17"/>
      <c r="K35" s="17"/>
      <c r="O35" s="69"/>
      <c r="P35" s="69"/>
      <c r="Q35" s="69"/>
      <c r="R35" s="84"/>
      <c r="S35" s="84"/>
      <c r="T35" s="69"/>
      <c r="U35" s="38"/>
      <c r="V35" s="39"/>
      <c r="W35" s="38"/>
      <c r="X35" s="38"/>
      <c r="Y35" s="38"/>
      <c r="Z35" s="38"/>
      <c r="AA35" s="38"/>
      <c r="AB35" s="38"/>
      <c r="AC35" s="38"/>
      <c r="AD35" s="38"/>
      <c r="AE35" s="39"/>
      <c r="AF35" s="39"/>
      <c r="AG35" s="14"/>
      <c r="AH35" s="14"/>
    </row>
    <row r="36" spans="1:34" s="13" customFormat="1" ht="24" customHeight="1" x14ac:dyDescent="0.15">
      <c r="A36" s="282"/>
      <c r="B36" s="17" t="s">
        <v>219</v>
      </c>
      <c r="C36" s="17"/>
      <c r="D36" s="17"/>
      <c r="E36" s="21"/>
      <c r="F36" s="16"/>
      <c r="G36" s="16"/>
      <c r="H36" s="16"/>
      <c r="I36" s="17" t="s">
        <v>219</v>
      </c>
      <c r="J36" s="17"/>
      <c r="K36" s="17"/>
      <c r="O36" s="69"/>
      <c r="P36" s="69"/>
      <c r="Q36" s="69"/>
      <c r="R36" s="84"/>
      <c r="S36" s="84"/>
      <c r="T36" s="69"/>
      <c r="U36" s="38"/>
      <c r="V36" s="39"/>
      <c r="W36" s="38"/>
      <c r="X36" s="38"/>
      <c r="Y36" s="38"/>
      <c r="Z36" s="38"/>
      <c r="AA36" s="38"/>
      <c r="AB36" s="38"/>
      <c r="AC36" s="38"/>
      <c r="AD36" s="38"/>
      <c r="AE36" s="39"/>
      <c r="AF36" s="39"/>
      <c r="AG36" s="14"/>
      <c r="AH36" s="14"/>
    </row>
    <row r="37" spans="1:34" s="13" customFormat="1" ht="24" customHeight="1" x14ac:dyDescent="0.15">
      <c r="A37" s="282"/>
      <c r="B37" s="17" t="s">
        <v>343</v>
      </c>
      <c r="C37" s="17"/>
      <c r="D37" s="17"/>
      <c r="E37" s="21"/>
      <c r="F37" s="16"/>
      <c r="G37" s="16"/>
      <c r="H37" s="16"/>
      <c r="I37" s="17" t="s">
        <v>343</v>
      </c>
      <c r="J37" s="17"/>
      <c r="K37" s="17"/>
      <c r="Q37" s="69"/>
      <c r="R37" s="85"/>
      <c r="S37" s="85"/>
      <c r="T37" s="69"/>
      <c r="U37" s="38"/>
      <c r="V37" s="39"/>
      <c r="W37" s="38"/>
      <c r="X37" s="38"/>
      <c r="Y37" s="38"/>
      <c r="Z37" s="38"/>
      <c r="AA37" s="38"/>
      <c r="AB37" s="38"/>
      <c r="AC37" s="38"/>
      <c r="AD37" s="38"/>
      <c r="AE37" s="39"/>
      <c r="AF37" s="39"/>
      <c r="AG37" s="14"/>
      <c r="AH37" s="14"/>
    </row>
    <row r="38" spans="1:34" s="13" customFormat="1" ht="24" customHeight="1" x14ac:dyDescent="0.15">
      <c r="A38" s="283"/>
      <c r="B38" s="17" t="s">
        <v>221</v>
      </c>
      <c r="C38" s="17"/>
      <c r="D38" s="17"/>
      <c r="E38" s="21"/>
      <c r="F38" s="37"/>
      <c r="G38" s="37"/>
      <c r="H38" s="37"/>
      <c r="I38" s="17" t="s">
        <v>221</v>
      </c>
      <c r="J38" s="17"/>
      <c r="K38" s="17"/>
      <c r="Q38" s="69"/>
      <c r="R38" s="69"/>
      <c r="S38" s="69"/>
      <c r="T38" s="69"/>
      <c r="U38" s="38"/>
      <c r="V38" s="39"/>
      <c r="W38" s="38"/>
      <c r="X38" s="38"/>
      <c r="Y38" s="38"/>
      <c r="Z38" s="38"/>
      <c r="AA38" s="38"/>
      <c r="AB38" s="38"/>
      <c r="AC38" s="38"/>
      <c r="AD38" s="38"/>
      <c r="AE38" s="39"/>
      <c r="AF38" s="39"/>
      <c r="AG38" s="14"/>
      <c r="AH38" s="14"/>
    </row>
    <row r="39" spans="1:34" s="13" customFormat="1" ht="24" customHeight="1" x14ac:dyDescent="0.2">
      <c r="A39" s="37"/>
      <c r="B39" s="38"/>
      <c r="C39" s="38"/>
      <c r="D39" s="86"/>
      <c r="E39" s="87"/>
      <c r="F39" s="88"/>
      <c r="G39" s="88"/>
      <c r="H39" s="88"/>
      <c r="I39" s="88"/>
      <c r="J39" s="88"/>
      <c r="K39" s="88"/>
      <c r="L39" s="88"/>
      <c r="M39" s="88"/>
      <c r="N39" s="88"/>
      <c r="O39" s="88"/>
      <c r="P39" s="88"/>
      <c r="Q39" s="88"/>
      <c r="R39" s="88"/>
      <c r="S39" s="88"/>
      <c r="T39" s="88"/>
      <c r="U39" s="88"/>
      <c r="V39" s="88"/>
      <c r="W39" s="38"/>
      <c r="X39" s="38"/>
      <c r="Y39" s="38"/>
      <c r="Z39" s="38"/>
      <c r="AA39" s="38"/>
      <c r="AB39" s="38"/>
      <c r="AC39" s="38"/>
      <c r="AD39" s="38"/>
      <c r="AE39" s="39"/>
      <c r="AF39" s="39"/>
      <c r="AG39" s="14"/>
      <c r="AH39" s="14"/>
    </row>
    <row r="40" spans="1:34" s="13" customFormat="1" ht="24" customHeight="1" x14ac:dyDescent="0.2">
      <c r="A40" s="281" t="s">
        <v>793</v>
      </c>
      <c r="B40" s="286" t="s">
        <v>792</v>
      </c>
      <c r="C40" s="286"/>
      <c r="D40" s="286"/>
      <c r="E40" s="286"/>
      <c r="F40" s="286"/>
      <c r="G40" s="286"/>
      <c r="I40" s="287" t="s">
        <v>791</v>
      </c>
      <c r="J40" s="284"/>
      <c r="K40" s="284"/>
      <c r="L40" s="284"/>
      <c r="M40" s="284"/>
      <c r="N40" s="284"/>
      <c r="O40" s="284"/>
      <c r="P40" s="284"/>
      <c r="Q40" s="284"/>
      <c r="R40" s="285"/>
      <c r="W40" s="38"/>
      <c r="X40" s="38"/>
      <c r="Y40" s="38"/>
      <c r="Z40" s="38"/>
      <c r="AA40" s="38"/>
      <c r="AB40" s="38"/>
      <c r="AC40" s="38"/>
      <c r="AD40" s="38"/>
      <c r="AE40" s="39"/>
      <c r="AF40" s="39"/>
      <c r="AG40" s="14"/>
      <c r="AH40" s="14"/>
    </row>
    <row r="41" spans="1:34" s="13" customFormat="1" ht="24" customHeight="1" x14ac:dyDescent="0.2">
      <c r="A41" s="282"/>
      <c r="B41" s="31" t="s">
        <v>775</v>
      </c>
      <c r="C41" s="31" t="s">
        <v>716</v>
      </c>
      <c r="D41" s="31" t="s">
        <v>12</v>
      </c>
      <c r="E41" s="31" t="s">
        <v>717</v>
      </c>
      <c r="F41" s="31" t="s">
        <v>738</v>
      </c>
      <c r="G41" s="31" t="s">
        <v>702</v>
      </c>
      <c r="I41" s="31" t="s">
        <v>775</v>
      </c>
      <c r="J41" s="74" t="s">
        <v>716</v>
      </c>
      <c r="K41" s="75" t="s">
        <v>12</v>
      </c>
      <c r="L41" s="76" t="s">
        <v>718</v>
      </c>
      <c r="M41" s="75" t="s">
        <v>717</v>
      </c>
      <c r="N41" s="76" t="s">
        <v>718</v>
      </c>
      <c r="O41" s="75" t="s">
        <v>738</v>
      </c>
      <c r="P41" s="76" t="s">
        <v>718</v>
      </c>
      <c r="Q41" s="75" t="s">
        <v>702</v>
      </c>
      <c r="R41" s="76" t="s">
        <v>718</v>
      </c>
      <c r="Z41" s="18"/>
      <c r="AA41" s="18"/>
      <c r="AB41" s="18"/>
      <c r="AC41" s="18"/>
      <c r="AD41" s="18"/>
      <c r="AE41" s="21"/>
      <c r="AF41" s="22"/>
      <c r="AG41" s="22"/>
    </row>
    <row r="42" spans="1:34" s="13" customFormat="1" ht="24" customHeight="1" x14ac:dyDescent="0.2">
      <c r="A42" s="282"/>
      <c r="B42" s="17" t="s">
        <v>220</v>
      </c>
      <c r="C42" s="61">
        <v>43</v>
      </c>
      <c r="D42" s="61">
        <v>57</v>
      </c>
      <c r="E42" s="61">
        <v>73</v>
      </c>
      <c r="F42" s="61">
        <v>6</v>
      </c>
      <c r="G42" s="61">
        <v>9</v>
      </c>
      <c r="I42" s="17" t="s">
        <v>220</v>
      </c>
      <c r="J42" s="77">
        <v>245</v>
      </c>
      <c r="K42" s="78">
        <f>57*100/245</f>
        <v>23.26530612244898</v>
      </c>
      <c r="L42" s="79">
        <f>100-23.3</f>
        <v>76.7</v>
      </c>
      <c r="M42" s="78">
        <f>73*100/245</f>
        <v>29.795918367346939</v>
      </c>
      <c r="N42" s="79">
        <f>100-29.8</f>
        <v>70.2</v>
      </c>
      <c r="O42" s="78">
        <v>14</v>
      </c>
      <c r="P42" s="79">
        <f>100-O42</f>
        <v>86</v>
      </c>
      <c r="Q42" s="78">
        <v>20.9</v>
      </c>
      <c r="R42" s="79">
        <f>100-Q42</f>
        <v>79.099999999999994</v>
      </c>
      <c r="Z42" s="18"/>
      <c r="AA42" s="18"/>
      <c r="AB42" s="18"/>
      <c r="AC42" s="18"/>
      <c r="AD42" s="18"/>
      <c r="AE42" s="18"/>
      <c r="AF42" s="34"/>
      <c r="AG42" s="22"/>
      <c r="AH42" s="14"/>
    </row>
    <row r="43" spans="1:34" s="13" customFormat="1" ht="24" customHeight="1" x14ac:dyDescent="0.2">
      <c r="A43" s="282"/>
      <c r="B43" s="17" t="s">
        <v>219</v>
      </c>
      <c r="C43" s="61">
        <v>245</v>
      </c>
      <c r="D43" s="61">
        <v>7</v>
      </c>
      <c r="E43" s="61">
        <v>14</v>
      </c>
      <c r="F43" s="61">
        <v>5</v>
      </c>
      <c r="G43" s="61">
        <v>5</v>
      </c>
      <c r="I43" s="17" t="s">
        <v>219</v>
      </c>
      <c r="J43" s="77">
        <v>43</v>
      </c>
      <c r="K43" s="78">
        <f>7*100/43</f>
        <v>16.279069767441861</v>
      </c>
      <c r="L43" s="79">
        <f>100-16.3</f>
        <v>83.7</v>
      </c>
      <c r="M43" s="78">
        <f>14*100/43</f>
        <v>32.558139534883722</v>
      </c>
      <c r="N43" s="79">
        <f>100-32.6</f>
        <v>67.400000000000006</v>
      </c>
      <c r="O43" s="78">
        <v>2</v>
      </c>
      <c r="P43" s="79">
        <f>100-O43</f>
        <v>98</v>
      </c>
      <c r="Q43" s="78">
        <v>2</v>
      </c>
      <c r="R43" s="79">
        <f>100-Q43</f>
        <v>98</v>
      </c>
      <c r="Z43" s="18"/>
      <c r="AA43" s="18"/>
      <c r="AB43" s="18"/>
      <c r="AC43" s="18"/>
      <c r="AD43" s="18"/>
      <c r="AE43" s="18"/>
      <c r="AF43" s="34"/>
      <c r="AG43" s="22"/>
      <c r="AH43" s="14"/>
    </row>
    <row r="44" spans="1:34" s="13" customFormat="1" ht="24" customHeight="1" x14ac:dyDescent="0.2">
      <c r="A44" s="283"/>
      <c r="B44" s="17" t="s">
        <v>343</v>
      </c>
      <c r="C44" s="61">
        <v>65</v>
      </c>
      <c r="D44" s="61">
        <v>14</v>
      </c>
      <c r="E44" s="61">
        <v>17</v>
      </c>
      <c r="F44" s="61">
        <v>2</v>
      </c>
      <c r="G44" s="61">
        <v>6</v>
      </c>
      <c r="H44" s="38"/>
      <c r="I44" s="17" t="s">
        <v>343</v>
      </c>
      <c r="J44" s="77">
        <v>65</v>
      </c>
      <c r="K44" s="80">
        <f>14*100/65</f>
        <v>21.53846153846154</v>
      </c>
      <c r="L44" s="81">
        <f>100-21.5</f>
        <v>78.5</v>
      </c>
      <c r="M44" s="80">
        <f>17*100/65</f>
        <v>26.153846153846153</v>
      </c>
      <c r="N44" s="81">
        <f>100-26.2</f>
        <v>73.8</v>
      </c>
      <c r="O44" s="80">
        <v>3.1</v>
      </c>
      <c r="P44" s="81">
        <f>100-O44</f>
        <v>96.9</v>
      </c>
      <c r="Q44" s="80">
        <v>9.1999999999999993</v>
      </c>
      <c r="R44" s="81">
        <f>100-Q44</f>
        <v>90.8</v>
      </c>
      <c r="S44" s="38"/>
      <c r="T44" s="38"/>
      <c r="U44" s="38"/>
      <c r="V44" s="39"/>
      <c r="W44" s="38"/>
      <c r="X44" s="38"/>
      <c r="Y44" s="38"/>
      <c r="Z44" s="38"/>
      <c r="AA44" s="38"/>
      <c r="AB44" s="38"/>
      <c r="AC44" s="38"/>
      <c r="AD44" s="38"/>
      <c r="AE44" s="34"/>
      <c r="AF44" s="34"/>
      <c r="AG44" s="22"/>
      <c r="AH44" s="14"/>
    </row>
    <row r="45" spans="1:34" s="13" customFormat="1" ht="24" customHeight="1" x14ac:dyDescent="0.15">
      <c r="A45" s="16"/>
      <c r="G45" s="38"/>
      <c r="H45" s="38"/>
      <c r="I45" s="38"/>
      <c r="J45" s="38"/>
      <c r="K45" s="38"/>
      <c r="L45" s="38"/>
      <c r="M45" s="38"/>
      <c r="N45" s="38"/>
      <c r="O45" s="38"/>
      <c r="P45" s="38"/>
      <c r="Q45" s="38"/>
      <c r="R45" s="38"/>
      <c r="S45" s="38"/>
      <c r="T45" s="38"/>
      <c r="U45" s="38"/>
      <c r="V45" s="39"/>
      <c r="W45" s="38"/>
      <c r="X45" s="38"/>
      <c r="Y45" s="38"/>
      <c r="Z45" s="38"/>
      <c r="AA45" s="38"/>
      <c r="AB45" s="38"/>
      <c r="AC45" s="38"/>
      <c r="AD45" s="38"/>
      <c r="AE45" s="34"/>
      <c r="AF45" s="34"/>
      <c r="AG45" s="22"/>
      <c r="AH45" s="14"/>
    </row>
    <row r="46" spans="1:34" s="13" customFormat="1" ht="24" customHeight="1" x14ac:dyDescent="0.2">
      <c r="A46" s="281" t="s">
        <v>794</v>
      </c>
      <c r="B46" s="40" t="s">
        <v>800</v>
      </c>
      <c r="C46" s="41" t="s">
        <v>698</v>
      </c>
      <c r="D46" s="42" t="s">
        <v>699</v>
      </c>
      <c r="E46" s="42" t="s">
        <v>700</v>
      </c>
      <c r="F46" s="42" t="s">
        <v>701</v>
      </c>
      <c r="G46" s="42" t="s">
        <v>738</v>
      </c>
      <c r="H46" s="42" t="s">
        <v>702</v>
      </c>
      <c r="I46" s="42" t="s">
        <v>739</v>
      </c>
      <c r="J46" s="42" t="s">
        <v>740</v>
      </c>
      <c r="K46" s="42" t="s">
        <v>26</v>
      </c>
      <c r="L46" s="42" t="s">
        <v>344</v>
      </c>
      <c r="M46" s="42" t="s">
        <v>345</v>
      </c>
      <c r="N46" s="42" t="s">
        <v>706</v>
      </c>
      <c r="O46" s="42" t="s">
        <v>741</v>
      </c>
      <c r="P46" s="42" t="s">
        <v>742</v>
      </c>
      <c r="Q46" s="43" t="s">
        <v>708</v>
      </c>
      <c r="R46" s="251" t="s">
        <v>716</v>
      </c>
      <c r="S46" s="38"/>
      <c r="T46" s="38"/>
      <c r="U46" s="38"/>
      <c r="V46" s="39"/>
      <c r="W46" s="38"/>
      <c r="X46" s="38"/>
      <c r="Y46" s="38"/>
      <c r="Z46" s="38"/>
      <c r="AA46" s="38"/>
      <c r="AB46" s="38"/>
      <c r="AC46" s="38"/>
      <c r="AD46" s="38"/>
      <c r="AE46" s="39"/>
      <c r="AF46" s="39"/>
      <c r="AG46" s="14"/>
      <c r="AH46" s="14"/>
    </row>
    <row r="47" spans="1:34" s="13" customFormat="1" ht="24" customHeight="1" x14ac:dyDescent="0.2">
      <c r="A47" s="282"/>
      <c r="B47" s="50" t="s">
        <v>747</v>
      </c>
      <c r="C47" s="61">
        <v>59</v>
      </c>
      <c r="D47" s="61">
        <v>50</v>
      </c>
      <c r="E47" s="61">
        <v>30</v>
      </c>
      <c r="F47" s="61">
        <v>9</v>
      </c>
      <c r="G47" s="61">
        <v>13</v>
      </c>
      <c r="H47" s="61">
        <v>20</v>
      </c>
      <c r="I47" s="61">
        <v>4</v>
      </c>
      <c r="J47" s="61">
        <v>24</v>
      </c>
      <c r="K47" s="61">
        <v>13</v>
      </c>
      <c r="L47" s="61">
        <v>5</v>
      </c>
      <c r="M47" s="61">
        <v>1</v>
      </c>
      <c r="N47" s="61">
        <v>3</v>
      </c>
      <c r="O47" s="61">
        <v>24</v>
      </c>
      <c r="P47" s="61">
        <v>12</v>
      </c>
      <c r="Q47" s="61">
        <v>27</v>
      </c>
      <c r="R47" s="61">
        <v>294</v>
      </c>
      <c r="S47" s="38"/>
      <c r="T47" s="38"/>
      <c r="U47" s="38"/>
      <c r="V47" s="39"/>
      <c r="W47" s="38"/>
      <c r="X47" s="38"/>
      <c r="Y47" s="38"/>
      <c r="Z47" s="38"/>
      <c r="AA47" s="38"/>
      <c r="AB47" s="38"/>
      <c r="AC47" s="38"/>
      <c r="AD47" s="38"/>
      <c r="AE47" s="39"/>
      <c r="AF47" s="39"/>
      <c r="AG47" s="14"/>
      <c r="AH47" s="14"/>
    </row>
    <row r="48" spans="1:34" s="13" customFormat="1" ht="24" customHeight="1" x14ac:dyDescent="0.2">
      <c r="A48" s="282"/>
      <c r="B48" s="50" t="s">
        <v>748</v>
      </c>
      <c r="C48" s="61">
        <v>11</v>
      </c>
      <c r="D48" s="61">
        <v>9</v>
      </c>
      <c r="E48" s="61">
        <v>3</v>
      </c>
      <c r="F48" s="61">
        <v>0</v>
      </c>
      <c r="G48" s="61">
        <v>0</v>
      </c>
      <c r="H48" s="61">
        <v>0</v>
      </c>
      <c r="I48" s="61">
        <v>0</v>
      </c>
      <c r="J48" s="61">
        <v>6</v>
      </c>
      <c r="K48" s="61">
        <v>5</v>
      </c>
      <c r="L48" s="61">
        <v>0</v>
      </c>
      <c r="M48" s="61">
        <v>0</v>
      </c>
      <c r="N48" s="61">
        <v>1</v>
      </c>
      <c r="O48" s="61">
        <v>10</v>
      </c>
      <c r="P48" s="61">
        <v>1</v>
      </c>
      <c r="Q48" s="61">
        <v>2</v>
      </c>
      <c r="R48" s="61">
        <v>48</v>
      </c>
      <c r="S48" s="38"/>
      <c r="T48" s="38"/>
      <c r="U48" s="38"/>
      <c r="V48" s="39"/>
      <c r="W48" s="38"/>
      <c r="X48" s="38"/>
      <c r="Y48" s="38"/>
      <c r="Z48" s="38"/>
      <c r="AA48" s="38"/>
      <c r="AB48" s="38"/>
      <c r="AC48" s="38"/>
      <c r="AD48" s="38"/>
      <c r="AE48" s="39"/>
      <c r="AF48" s="39"/>
      <c r="AG48" s="14"/>
      <c r="AH48" s="14"/>
    </row>
    <row r="49" spans="1:34" s="13" customFormat="1" ht="24" customHeight="1" x14ac:dyDescent="0.2">
      <c r="A49" s="282"/>
      <c r="B49" s="52" t="s">
        <v>749</v>
      </c>
      <c r="C49" s="61">
        <v>3</v>
      </c>
      <c r="D49" s="61">
        <v>2</v>
      </c>
      <c r="E49" s="61">
        <v>1</v>
      </c>
      <c r="F49" s="61">
        <v>0</v>
      </c>
      <c r="G49" s="61">
        <v>1</v>
      </c>
      <c r="H49" s="61">
        <v>0</v>
      </c>
      <c r="I49" s="61">
        <v>0</v>
      </c>
      <c r="J49" s="61">
        <v>2</v>
      </c>
      <c r="K49" s="61">
        <v>1</v>
      </c>
      <c r="L49" s="61">
        <v>0</v>
      </c>
      <c r="M49" s="61">
        <v>0</v>
      </c>
      <c r="N49" s="61">
        <v>0</v>
      </c>
      <c r="O49" s="61">
        <v>2</v>
      </c>
      <c r="P49" s="61">
        <v>1</v>
      </c>
      <c r="Q49" s="61">
        <v>16</v>
      </c>
      <c r="R49" s="61">
        <v>29</v>
      </c>
      <c r="S49" s="38"/>
      <c r="T49" s="38"/>
      <c r="U49" s="38"/>
      <c r="V49" s="39"/>
      <c r="W49" s="38"/>
      <c r="X49" s="38"/>
      <c r="Y49" s="38"/>
      <c r="Z49" s="38"/>
      <c r="AA49" s="38"/>
      <c r="AB49" s="38"/>
      <c r="AC49" s="38"/>
      <c r="AD49" s="38"/>
      <c r="AE49" s="39"/>
      <c r="AF49" s="39"/>
      <c r="AG49" s="14"/>
      <c r="AH49" s="14"/>
    </row>
    <row r="50" spans="1:34" s="13" customFormat="1" ht="24" customHeight="1" x14ac:dyDescent="0.15">
      <c r="A50" s="16"/>
      <c r="J50" s="38"/>
      <c r="K50" s="38"/>
      <c r="L50" s="38"/>
      <c r="M50" s="38"/>
      <c r="N50" s="38"/>
      <c r="O50" s="38"/>
      <c r="P50" s="38"/>
      <c r="Q50" s="38"/>
      <c r="R50" s="38"/>
      <c r="S50" s="38"/>
      <c r="T50" s="38"/>
      <c r="U50" s="38"/>
      <c r="V50" s="39"/>
      <c r="W50" s="38"/>
      <c r="X50" s="38"/>
      <c r="Y50" s="38"/>
      <c r="Z50" s="38"/>
      <c r="AA50" s="38"/>
      <c r="AB50" s="38"/>
      <c r="AC50" s="38"/>
      <c r="AD50" s="38"/>
      <c r="AE50" s="39"/>
      <c r="AF50" s="39"/>
      <c r="AG50" s="39"/>
      <c r="AH50" s="14"/>
    </row>
    <row r="51" spans="1:34" s="13" customFormat="1" ht="24" customHeight="1" x14ac:dyDescent="0.2">
      <c r="A51" s="281" t="s">
        <v>795</v>
      </c>
      <c r="B51" s="295"/>
      <c r="C51" s="288"/>
      <c r="D51" s="288"/>
      <c r="E51" s="288"/>
      <c r="F51" s="288"/>
      <c r="G51" s="288"/>
      <c r="I51" s="295" t="s">
        <v>1365</v>
      </c>
      <c r="J51" s="288"/>
      <c r="K51" s="288"/>
      <c r="L51" s="288"/>
      <c r="M51" s="288"/>
      <c r="N51" s="296"/>
      <c r="O51" s="293" t="s">
        <v>716</v>
      </c>
      <c r="P51" s="38"/>
      <c r="Q51" s="38"/>
      <c r="R51" s="38"/>
      <c r="S51" s="38"/>
      <c r="T51" s="38"/>
      <c r="U51" s="38"/>
      <c r="V51" s="39"/>
      <c r="W51" s="38"/>
      <c r="X51" s="38"/>
      <c r="Y51" s="38"/>
      <c r="Z51" s="38"/>
      <c r="AA51" s="38"/>
      <c r="AB51" s="38"/>
      <c r="AC51" s="38"/>
      <c r="AD51" s="38"/>
      <c r="AE51" s="39"/>
      <c r="AF51" s="39"/>
      <c r="AG51" s="39"/>
      <c r="AH51" s="14"/>
    </row>
    <row r="52" spans="1:34" s="13" customFormat="1" ht="24" customHeight="1" x14ac:dyDescent="0.2">
      <c r="A52" s="282"/>
      <c r="B52" s="40" t="s">
        <v>800</v>
      </c>
      <c r="C52" s="41" t="s">
        <v>698</v>
      </c>
      <c r="D52" s="42" t="s">
        <v>717</v>
      </c>
      <c r="E52" s="42" t="s">
        <v>12</v>
      </c>
      <c r="F52" s="43" t="s">
        <v>752</v>
      </c>
      <c r="G52" s="259" t="s">
        <v>743</v>
      </c>
      <c r="I52" s="255" t="s">
        <v>800</v>
      </c>
      <c r="J52" s="41" t="s">
        <v>698</v>
      </c>
      <c r="K52" s="256" t="s">
        <v>717</v>
      </c>
      <c r="L52" s="256" t="s">
        <v>12</v>
      </c>
      <c r="M52" s="251" t="s">
        <v>752</v>
      </c>
      <c r="N52" s="259" t="s">
        <v>743</v>
      </c>
      <c r="O52" s="294"/>
      <c r="P52" s="38"/>
      <c r="Q52" s="38"/>
      <c r="R52" s="38"/>
      <c r="S52" s="38"/>
      <c r="T52" s="38"/>
      <c r="U52" s="38"/>
      <c r="V52" s="39"/>
      <c r="W52" s="38"/>
      <c r="X52" s="38"/>
      <c r="Y52" s="38"/>
      <c r="Z52" s="38"/>
      <c r="AA52" s="38"/>
      <c r="AB52" s="38"/>
      <c r="AC52" s="38"/>
      <c r="AD52" s="38"/>
      <c r="AE52" s="39"/>
      <c r="AF52" s="39"/>
      <c r="AG52" s="39"/>
      <c r="AH52" s="14"/>
    </row>
    <row r="53" spans="1:34" s="13" customFormat="1" ht="24" customHeight="1" x14ac:dyDescent="0.2">
      <c r="A53" s="282"/>
      <c r="B53" s="50" t="s">
        <v>747</v>
      </c>
      <c r="C53" s="61">
        <v>59</v>
      </c>
      <c r="D53" s="61">
        <v>89</v>
      </c>
      <c r="E53" s="61">
        <v>66</v>
      </c>
      <c r="F53" s="61">
        <v>33</v>
      </c>
      <c r="G53" s="61">
        <v>6</v>
      </c>
      <c r="I53" s="252" t="s">
        <v>747</v>
      </c>
      <c r="J53" s="61">
        <v>59</v>
      </c>
      <c r="K53" s="61">
        <v>89</v>
      </c>
      <c r="L53" s="61">
        <v>66</v>
      </c>
      <c r="M53" s="61">
        <v>33</v>
      </c>
      <c r="N53" s="268">
        <v>2</v>
      </c>
      <c r="O53" s="61">
        <v>294</v>
      </c>
      <c r="P53" s="38"/>
      <c r="Q53" s="38"/>
      <c r="R53" s="38"/>
      <c r="S53" s="38"/>
      <c r="T53" s="38"/>
      <c r="U53" s="38"/>
      <c r="V53" s="39"/>
      <c r="W53" s="38"/>
      <c r="X53" s="38"/>
      <c r="Y53" s="38"/>
      <c r="Z53" s="38"/>
      <c r="AA53" s="38"/>
      <c r="AB53" s="38"/>
      <c r="AC53" s="38"/>
      <c r="AD53" s="38"/>
      <c r="AE53" s="39"/>
      <c r="AF53" s="39"/>
      <c r="AG53" s="39"/>
      <c r="AH53" s="14"/>
    </row>
    <row r="54" spans="1:34" s="13" customFormat="1" ht="24" customHeight="1" x14ac:dyDescent="0.2">
      <c r="A54" s="282"/>
      <c r="B54" s="50" t="s">
        <v>748</v>
      </c>
      <c r="C54" s="61">
        <v>11</v>
      </c>
      <c r="D54" s="61">
        <v>12</v>
      </c>
      <c r="E54" s="61">
        <v>14</v>
      </c>
      <c r="F54" s="61">
        <v>0</v>
      </c>
      <c r="G54" s="61">
        <v>0</v>
      </c>
      <c r="I54" s="252" t="s">
        <v>748</v>
      </c>
      <c r="J54" s="61">
        <v>11</v>
      </c>
      <c r="K54" s="61">
        <v>12</v>
      </c>
      <c r="L54" s="61">
        <v>14</v>
      </c>
      <c r="M54" s="61">
        <v>0</v>
      </c>
      <c r="N54" s="61">
        <v>0</v>
      </c>
      <c r="O54" s="61">
        <v>48</v>
      </c>
      <c r="P54" s="38"/>
      <c r="Q54" s="38"/>
      <c r="R54" s="38"/>
      <c r="S54" s="38"/>
      <c r="T54" s="38"/>
      <c r="U54" s="38"/>
      <c r="V54" s="39"/>
      <c r="W54" s="38"/>
      <c r="X54" s="38"/>
      <c r="Y54" s="38"/>
      <c r="Z54" s="38"/>
      <c r="AA54" s="38"/>
      <c r="AB54" s="38"/>
      <c r="AC54" s="38"/>
      <c r="AD54" s="38"/>
      <c r="AE54" s="39"/>
      <c r="AF54" s="39"/>
      <c r="AG54" s="39"/>
      <c r="AH54" s="14"/>
    </row>
    <row r="55" spans="1:34" s="13" customFormat="1" ht="24" customHeight="1" x14ac:dyDescent="0.2">
      <c r="A55" s="283"/>
      <c r="B55" s="52" t="s">
        <v>749</v>
      </c>
      <c r="C55" s="61">
        <v>3</v>
      </c>
      <c r="D55" s="61">
        <v>3</v>
      </c>
      <c r="E55" s="61">
        <v>19</v>
      </c>
      <c r="F55" s="61">
        <v>1</v>
      </c>
      <c r="G55" s="61">
        <v>0</v>
      </c>
      <c r="I55" s="253" t="s">
        <v>749</v>
      </c>
      <c r="J55" s="61">
        <v>3</v>
      </c>
      <c r="K55" s="61">
        <v>3</v>
      </c>
      <c r="L55" s="61">
        <v>19</v>
      </c>
      <c r="M55" s="61">
        <v>1</v>
      </c>
      <c r="N55" s="61">
        <v>0</v>
      </c>
      <c r="O55" s="61">
        <v>29</v>
      </c>
      <c r="P55" s="38"/>
      <c r="Q55" s="38"/>
      <c r="R55" s="38"/>
      <c r="S55" s="38"/>
      <c r="T55" s="38"/>
      <c r="U55" s="38"/>
      <c r="V55" s="39"/>
      <c r="W55" s="38"/>
      <c r="X55" s="38"/>
      <c r="Y55" s="38"/>
      <c r="Z55" s="38"/>
      <c r="AA55" s="38"/>
      <c r="AB55" s="38"/>
      <c r="AC55" s="38"/>
      <c r="AD55" s="38"/>
      <c r="AE55" s="39"/>
      <c r="AF55" s="39"/>
      <c r="AG55" s="39"/>
      <c r="AH55" s="14"/>
    </row>
    <row r="56" spans="1:34" s="13" customFormat="1" ht="24" customHeight="1" x14ac:dyDescent="0.15">
      <c r="A56" s="16"/>
      <c r="J56" s="38"/>
      <c r="K56" s="38"/>
      <c r="L56" s="38"/>
      <c r="M56" s="38"/>
      <c r="N56" s="38"/>
      <c r="O56" s="38"/>
      <c r="P56" s="38"/>
      <c r="Q56" s="38"/>
      <c r="R56" s="38"/>
      <c r="S56" s="38"/>
      <c r="T56" s="38"/>
      <c r="U56" s="38"/>
      <c r="V56" s="39"/>
      <c r="W56" s="38"/>
      <c r="X56" s="38"/>
      <c r="Y56" s="38"/>
      <c r="Z56" s="38"/>
      <c r="AA56" s="38"/>
      <c r="AB56" s="38"/>
      <c r="AC56" s="38"/>
      <c r="AD56" s="38"/>
      <c r="AE56" s="39"/>
      <c r="AF56" s="39"/>
      <c r="AG56" s="39"/>
      <c r="AH56" s="14"/>
    </row>
    <row r="57" spans="1:34" s="13" customFormat="1" ht="24" customHeight="1" x14ac:dyDescent="0.2">
      <c r="A57" s="281" t="s">
        <v>796</v>
      </c>
      <c r="B57" s="288" t="s">
        <v>792</v>
      </c>
      <c r="C57" s="288"/>
      <c r="D57" s="288"/>
      <c r="E57" s="288"/>
      <c r="F57" s="288"/>
      <c r="G57" s="288"/>
      <c r="H57" s="288"/>
      <c r="I57" s="288"/>
      <c r="J57" s="38"/>
      <c r="K57" s="288" t="s">
        <v>791</v>
      </c>
      <c r="L57" s="288"/>
      <c r="M57" s="288"/>
      <c r="N57" s="288"/>
      <c r="O57" s="288"/>
      <c r="P57" s="288"/>
      <c r="Q57" s="288"/>
      <c r="R57" s="288"/>
      <c r="S57" s="38"/>
      <c r="T57" s="38"/>
      <c r="U57" s="38"/>
      <c r="V57" s="39"/>
      <c r="W57" s="38"/>
      <c r="X57" s="38"/>
      <c r="Y57" s="38"/>
      <c r="Z57" s="38"/>
      <c r="AA57" s="38"/>
      <c r="AB57" s="38"/>
      <c r="AC57" s="38"/>
      <c r="AD57" s="38"/>
      <c r="AE57" s="39"/>
      <c r="AF57" s="39"/>
      <c r="AG57" s="39"/>
      <c r="AH57" s="14"/>
    </row>
    <row r="58" spans="1:34" s="13" customFormat="1" ht="24" customHeight="1" x14ac:dyDescent="0.2">
      <c r="A58" s="282"/>
      <c r="B58" s="40" t="s">
        <v>800</v>
      </c>
      <c r="C58" s="41" t="s">
        <v>219</v>
      </c>
      <c r="D58" s="42" t="s">
        <v>220</v>
      </c>
      <c r="E58" s="43" t="s">
        <v>343</v>
      </c>
      <c r="F58" s="41" t="s">
        <v>17</v>
      </c>
      <c r="G58" s="42" t="s">
        <v>78</v>
      </c>
      <c r="H58" s="42" t="s">
        <v>18</v>
      </c>
      <c r="I58" s="43" t="s">
        <v>19</v>
      </c>
      <c r="J58" s="38"/>
      <c r="K58" s="40" t="s">
        <v>734</v>
      </c>
      <c r="L58" s="41" t="s">
        <v>219</v>
      </c>
      <c r="M58" s="42" t="s">
        <v>220</v>
      </c>
      <c r="N58" s="43" t="s">
        <v>343</v>
      </c>
      <c r="O58" s="41" t="s">
        <v>17</v>
      </c>
      <c r="P58" s="42" t="s">
        <v>78</v>
      </c>
      <c r="Q58" s="42" t="s">
        <v>18</v>
      </c>
      <c r="R58" s="43" t="s">
        <v>19</v>
      </c>
      <c r="S58" s="38"/>
      <c r="T58" s="38"/>
      <c r="U58" s="38"/>
      <c r="V58" s="39"/>
      <c r="W58" s="38"/>
      <c r="X58" s="38"/>
      <c r="Y58" s="38"/>
      <c r="Z58" s="38"/>
      <c r="AA58" s="38"/>
      <c r="AB58" s="38"/>
      <c r="AC58" s="38"/>
      <c r="AD58" s="38"/>
      <c r="AE58" s="39"/>
      <c r="AF58" s="39"/>
      <c r="AG58" s="39"/>
      <c r="AH58" s="14"/>
    </row>
    <row r="59" spans="1:34" s="13" customFormat="1" ht="24" customHeight="1" x14ac:dyDescent="0.2">
      <c r="A59" s="282"/>
      <c r="B59" s="50" t="s">
        <v>747</v>
      </c>
      <c r="C59" s="61">
        <v>11</v>
      </c>
      <c r="D59" s="61">
        <v>37</v>
      </c>
      <c r="E59" s="61">
        <v>13</v>
      </c>
      <c r="F59" s="61">
        <v>22</v>
      </c>
      <c r="G59" s="61">
        <v>36</v>
      </c>
      <c r="H59" s="61">
        <v>12</v>
      </c>
      <c r="I59" s="61">
        <v>25</v>
      </c>
      <c r="J59" s="38"/>
      <c r="K59" s="50" t="s">
        <v>747</v>
      </c>
      <c r="L59" s="61">
        <v>18</v>
      </c>
      <c r="M59" s="61">
        <v>60.7</v>
      </c>
      <c r="N59" s="61">
        <v>21.3</v>
      </c>
      <c r="O59" s="61">
        <v>23.2</v>
      </c>
      <c r="P59" s="61">
        <v>37.9</v>
      </c>
      <c r="Q59" s="61">
        <v>12.6</v>
      </c>
      <c r="R59" s="61">
        <v>26.3</v>
      </c>
      <c r="S59" s="38"/>
      <c r="T59" s="38"/>
      <c r="U59" s="38"/>
      <c r="V59" s="39"/>
      <c r="W59" s="38"/>
      <c r="X59" s="38"/>
      <c r="Y59" s="38"/>
      <c r="Z59" s="38"/>
      <c r="AA59" s="38"/>
      <c r="AB59" s="38"/>
      <c r="AC59" s="38"/>
      <c r="AD59" s="38"/>
      <c r="AE59" s="39"/>
      <c r="AF59" s="39"/>
      <c r="AG59" s="39"/>
      <c r="AH59" s="14"/>
    </row>
    <row r="60" spans="1:34" s="13" customFormat="1" ht="24" customHeight="1" x14ac:dyDescent="0.2">
      <c r="A60" s="282"/>
      <c r="B60" s="50" t="s">
        <v>748</v>
      </c>
      <c r="C60" s="61">
        <v>1</v>
      </c>
      <c r="D60" s="61">
        <v>10</v>
      </c>
      <c r="E60" s="61">
        <v>11</v>
      </c>
      <c r="F60" s="61">
        <v>0</v>
      </c>
      <c r="G60" s="61">
        <v>4</v>
      </c>
      <c r="H60" s="61">
        <v>7</v>
      </c>
      <c r="I60" s="61">
        <v>7</v>
      </c>
      <c r="J60" s="38"/>
      <c r="K60" s="50" t="s">
        <v>748</v>
      </c>
      <c r="L60" s="61">
        <v>4.5</v>
      </c>
      <c r="M60" s="61">
        <v>45.5</v>
      </c>
      <c r="N60" s="61">
        <v>50</v>
      </c>
      <c r="O60" s="61">
        <v>0</v>
      </c>
      <c r="P60" s="61">
        <v>22.2</v>
      </c>
      <c r="Q60" s="61">
        <v>38.9</v>
      </c>
      <c r="R60" s="61">
        <v>38.9</v>
      </c>
      <c r="S60" s="38"/>
      <c r="T60" s="38"/>
      <c r="U60" s="38"/>
      <c r="V60" s="39"/>
      <c r="W60" s="38"/>
      <c r="X60" s="38"/>
      <c r="Y60" s="38"/>
      <c r="Z60" s="38"/>
      <c r="AA60" s="38"/>
      <c r="AB60" s="38"/>
      <c r="AC60" s="38"/>
      <c r="AD60" s="38"/>
      <c r="AE60" s="39"/>
      <c r="AF60" s="39"/>
      <c r="AG60" s="39"/>
      <c r="AH60" s="14"/>
    </row>
    <row r="61" spans="1:34" s="13" customFormat="1" ht="24" customHeight="1" x14ac:dyDescent="0.2">
      <c r="A61" s="283"/>
      <c r="B61" s="52" t="s">
        <v>749</v>
      </c>
      <c r="C61" s="61">
        <v>1</v>
      </c>
      <c r="D61" s="61">
        <v>2</v>
      </c>
      <c r="E61" s="61">
        <v>0</v>
      </c>
      <c r="F61" s="61">
        <v>2</v>
      </c>
      <c r="G61" s="61">
        <v>2</v>
      </c>
      <c r="H61" s="61">
        <v>0</v>
      </c>
      <c r="I61" s="61">
        <v>1</v>
      </c>
      <c r="J61" s="38"/>
      <c r="K61" s="52" t="s">
        <v>749</v>
      </c>
      <c r="L61" s="61">
        <v>33.299999999999997</v>
      </c>
      <c r="M61" s="61">
        <v>66.7</v>
      </c>
      <c r="N61" s="61">
        <v>0</v>
      </c>
      <c r="O61" s="61">
        <v>40</v>
      </c>
      <c r="P61" s="61">
        <v>40</v>
      </c>
      <c r="Q61" s="61">
        <v>0</v>
      </c>
      <c r="R61" s="61">
        <v>20</v>
      </c>
      <c r="S61" s="38"/>
      <c r="T61" s="38"/>
      <c r="U61" s="38"/>
      <c r="V61" s="39"/>
      <c r="W61" s="38"/>
      <c r="X61" s="38"/>
      <c r="Y61" s="38"/>
      <c r="Z61" s="38"/>
      <c r="AA61" s="38"/>
      <c r="AB61" s="38"/>
      <c r="AC61" s="38"/>
      <c r="AD61" s="38"/>
      <c r="AE61" s="39"/>
      <c r="AF61" s="39"/>
      <c r="AG61" s="39"/>
      <c r="AH61" s="14"/>
    </row>
    <row r="62" spans="1:34" s="13" customFormat="1" ht="24" customHeight="1" x14ac:dyDescent="0.15">
      <c r="A62" s="16"/>
      <c r="B62" s="38"/>
      <c r="C62" s="44"/>
      <c r="D62" s="38"/>
      <c r="E62" s="38"/>
      <c r="F62" s="38"/>
      <c r="G62" s="38"/>
      <c r="H62" s="38"/>
      <c r="I62" s="38"/>
      <c r="J62" s="38"/>
      <c r="K62" s="38"/>
      <c r="L62" s="38"/>
      <c r="M62" s="38"/>
      <c r="N62" s="38"/>
      <c r="O62" s="38"/>
      <c r="P62" s="38"/>
      <c r="Q62" s="38"/>
      <c r="R62" s="38"/>
      <c r="S62" s="38"/>
      <c r="T62" s="38"/>
      <c r="U62" s="38"/>
      <c r="V62" s="39"/>
      <c r="W62" s="38"/>
      <c r="X62" s="38"/>
      <c r="Y62" s="38"/>
      <c r="Z62" s="38"/>
      <c r="AA62" s="38"/>
      <c r="AB62" s="38"/>
      <c r="AC62" s="38"/>
      <c r="AD62" s="38"/>
      <c r="AE62" s="39"/>
      <c r="AF62" s="39"/>
      <c r="AG62" s="39"/>
      <c r="AH62" s="14"/>
    </row>
    <row r="63" spans="1:34" s="13" customFormat="1" ht="24" customHeight="1" x14ac:dyDescent="0.15">
      <c r="A63" s="16"/>
      <c r="B63" s="38"/>
      <c r="C63" s="46"/>
      <c r="D63" s="38"/>
      <c r="E63" s="38"/>
      <c r="F63" s="38"/>
      <c r="G63" s="38"/>
      <c r="H63" s="38"/>
      <c r="I63" s="38"/>
      <c r="J63" s="38"/>
      <c r="K63" s="38"/>
      <c r="L63" s="38"/>
      <c r="M63" s="38"/>
      <c r="N63" s="38"/>
      <c r="O63" s="38"/>
      <c r="P63" s="38"/>
      <c r="Q63" s="38"/>
      <c r="R63" s="38"/>
      <c r="S63" s="38"/>
      <c r="T63" s="38"/>
      <c r="U63" s="38"/>
      <c r="V63" s="39"/>
      <c r="W63" s="38"/>
      <c r="X63" s="38"/>
      <c r="Y63" s="38"/>
      <c r="Z63" s="38"/>
      <c r="AA63" s="38"/>
      <c r="AB63" s="38"/>
      <c r="AC63" s="38"/>
      <c r="AD63" s="38"/>
      <c r="AE63" s="39"/>
      <c r="AF63" s="39"/>
      <c r="AG63" s="39"/>
      <c r="AH63" s="14"/>
    </row>
    <row r="64" spans="1:34" s="13" customFormat="1" ht="24" customHeight="1" x14ac:dyDescent="0.15">
      <c r="A64" s="16"/>
      <c r="B64" s="38"/>
      <c r="C64" s="38"/>
      <c r="D64" s="38"/>
      <c r="E64" s="38"/>
      <c r="F64" s="38"/>
      <c r="G64" s="38"/>
      <c r="H64" s="38"/>
      <c r="I64" s="38"/>
      <c r="J64" s="38"/>
      <c r="K64" s="38"/>
      <c r="L64" s="38"/>
      <c r="M64" s="38"/>
      <c r="N64" s="38"/>
      <c r="O64" s="38"/>
      <c r="P64" s="38"/>
      <c r="Q64" s="38"/>
      <c r="R64" s="38"/>
      <c r="S64" s="38"/>
      <c r="T64" s="38"/>
      <c r="U64" s="38"/>
      <c r="V64" s="39"/>
      <c r="W64" s="38"/>
      <c r="X64" s="38"/>
      <c r="Y64" s="38"/>
      <c r="Z64" s="38"/>
      <c r="AA64" s="38"/>
      <c r="AB64" s="38"/>
      <c r="AC64" s="38"/>
      <c r="AD64" s="38"/>
      <c r="AE64" s="39"/>
      <c r="AF64" s="39"/>
      <c r="AG64" s="39"/>
      <c r="AH64" s="14"/>
    </row>
    <row r="65" spans="1:34" s="13" customFormat="1" ht="24" customHeight="1" x14ac:dyDescent="0.15">
      <c r="A65" s="16"/>
      <c r="B65" s="38"/>
      <c r="C65" s="38"/>
      <c r="D65" s="38"/>
      <c r="E65" s="38"/>
      <c r="F65" s="38"/>
      <c r="G65" s="38"/>
      <c r="H65" s="38"/>
      <c r="I65" s="38"/>
      <c r="J65" s="38"/>
      <c r="K65" s="38"/>
      <c r="L65" s="38"/>
      <c r="M65" s="38"/>
      <c r="N65" s="38"/>
      <c r="O65" s="38"/>
      <c r="P65" s="38"/>
      <c r="Q65" s="38"/>
      <c r="R65" s="38"/>
      <c r="S65" s="38"/>
      <c r="T65" s="38"/>
      <c r="U65" s="38"/>
      <c r="V65" s="39"/>
      <c r="W65" s="38"/>
      <c r="X65" s="38"/>
      <c r="Y65" s="38"/>
      <c r="Z65" s="38"/>
      <c r="AA65" s="38"/>
      <c r="AB65" s="38"/>
      <c r="AC65" s="38"/>
      <c r="AD65" s="38"/>
      <c r="AE65" s="39"/>
      <c r="AF65" s="39"/>
      <c r="AG65" s="39"/>
      <c r="AH65" s="14"/>
    </row>
    <row r="66" spans="1:34" s="13" customFormat="1" ht="24" customHeight="1" x14ac:dyDescent="0.15">
      <c r="A66" s="16"/>
      <c r="B66" s="38"/>
      <c r="C66" s="38"/>
      <c r="D66" s="38"/>
      <c r="E66" s="38"/>
      <c r="F66" s="38"/>
      <c r="G66" s="38"/>
      <c r="H66" s="38"/>
      <c r="I66" s="38"/>
      <c r="J66" s="38"/>
      <c r="K66" s="38"/>
      <c r="L66" s="38"/>
      <c r="M66" s="38"/>
      <c r="N66" s="38"/>
      <c r="O66" s="38"/>
      <c r="P66" s="38"/>
      <c r="Q66" s="38"/>
      <c r="R66" s="38"/>
      <c r="S66" s="38"/>
      <c r="T66" s="38"/>
      <c r="U66" s="38"/>
      <c r="V66" s="39"/>
      <c r="W66" s="38"/>
      <c r="X66" s="38"/>
      <c r="Y66" s="38"/>
      <c r="Z66" s="38"/>
      <c r="AA66" s="38"/>
      <c r="AB66" s="38"/>
      <c r="AC66" s="38"/>
      <c r="AD66" s="38"/>
      <c r="AE66" s="39"/>
      <c r="AF66" s="39"/>
      <c r="AG66" s="39"/>
      <c r="AH66" s="14"/>
    </row>
    <row r="67" spans="1:34" s="13" customFormat="1" ht="24" customHeight="1" x14ac:dyDescent="0.15">
      <c r="A67" s="16"/>
      <c r="B67" s="38"/>
      <c r="C67" s="38"/>
      <c r="D67" s="38"/>
      <c r="E67" s="38"/>
      <c r="F67" s="38"/>
      <c r="G67" s="38"/>
      <c r="H67" s="38"/>
      <c r="I67" s="38"/>
      <c r="J67" s="38"/>
      <c r="K67" s="38"/>
      <c r="L67" s="38"/>
      <c r="M67" s="38"/>
      <c r="N67" s="38"/>
      <c r="O67" s="38"/>
      <c r="P67" s="38"/>
      <c r="Q67" s="38"/>
      <c r="R67" s="38"/>
      <c r="S67" s="38"/>
      <c r="T67" s="38"/>
      <c r="U67" s="38"/>
      <c r="V67" s="39"/>
      <c r="W67" s="38"/>
      <c r="X67" s="38"/>
      <c r="Y67" s="38"/>
      <c r="Z67" s="38"/>
      <c r="AA67" s="38"/>
      <c r="AB67" s="38"/>
      <c r="AC67" s="38"/>
      <c r="AD67" s="38"/>
      <c r="AE67" s="39"/>
      <c r="AF67" s="39"/>
      <c r="AG67" s="39"/>
      <c r="AH67" s="14"/>
    </row>
    <row r="68" spans="1:34" s="13" customFormat="1" ht="24" customHeight="1" x14ac:dyDescent="0.15">
      <c r="A68" s="16"/>
      <c r="B68" s="38"/>
      <c r="C68" s="38"/>
      <c r="D68" s="38"/>
      <c r="E68" s="38"/>
      <c r="F68" s="38"/>
      <c r="G68" s="38"/>
      <c r="H68" s="38"/>
      <c r="I68" s="38"/>
      <c r="J68" s="38"/>
      <c r="K68" s="38"/>
      <c r="L68" s="38"/>
      <c r="M68" s="38"/>
      <c r="N68" s="38"/>
      <c r="O68" s="38"/>
      <c r="P68" s="38"/>
      <c r="Q68" s="38"/>
      <c r="R68" s="38"/>
      <c r="S68" s="38"/>
      <c r="T68" s="38"/>
      <c r="U68" s="38"/>
      <c r="V68" s="39"/>
      <c r="W68" s="38"/>
      <c r="X68" s="38"/>
      <c r="Y68" s="38"/>
      <c r="Z68" s="38"/>
      <c r="AA68" s="38"/>
      <c r="AB68" s="38"/>
      <c r="AC68" s="38"/>
      <c r="AD68" s="38"/>
      <c r="AE68" s="39"/>
      <c r="AF68" s="39"/>
      <c r="AG68" s="39"/>
      <c r="AH68" s="14"/>
    </row>
    <row r="69" spans="1:34" s="13" customFormat="1" ht="24" customHeight="1" x14ac:dyDescent="0.15">
      <c r="A69" s="16"/>
      <c r="B69" s="38"/>
      <c r="C69" s="38"/>
      <c r="D69" s="38"/>
      <c r="E69" s="38"/>
      <c r="F69" s="38"/>
      <c r="G69" s="38"/>
      <c r="H69" s="38"/>
      <c r="I69" s="38"/>
      <c r="J69" s="38"/>
      <c r="K69" s="38"/>
      <c r="L69" s="38"/>
      <c r="M69" s="38"/>
      <c r="N69" s="38"/>
      <c r="O69" s="38"/>
      <c r="P69" s="38"/>
      <c r="Q69" s="38"/>
      <c r="R69" s="38"/>
      <c r="S69" s="38"/>
      <c r="T69" s="38"/>
      <c r="U69" s="38"/>
      <c r="V69" s="39"/>
      <c r="W69" s="38"/>
      <c r="X69" s="38"/>
      <c r="Y69" s="38"/>
      <c r="Z69" s="38"/>
      <c r="AA69" s="38"/>
      <c r="AB69" s="38"/>
      <c r="AC69" s="38"/>
      <c r="AD69" s="38"/>
      <c r="AE69" s="39"/>
      <c r="AF69" s="39"/>
      <c r="AG69" s="39"/>
      <c r="AH69" s="14"/>
    </row>
    <row r="70" spans="1:34" s="13" customFormat="1" ht="24" customHeight="1" x14ac:dyDescent="0.15">
      <c r="A70" s="16"/>
      <c r="B70" s="38"/>
      <c r="C70" s="38"/>
      <c r="D70" s="38"/>
      <c r="E70" s="38"/>
      <c r="F70" s="38"/>
      <c r="G70" s="38"/>
      <c r="H70" s="38"/>
      <c r="I70" s="38"/>
      <c r="J70" s="38"/>
      <c r="K70" s="38"/>
      <c r="L70" s="38"/>
      <c r="M70" s="38"/>
      <c r="N70" s="38"/>
      <c r="O70" s="38"/>
      <c r="P70" s="38"/>
      <c r="Q70" s="38"/>
      <c r="R70" s="38"/>
      <c r="S70" s="38"/>
      <c r="T70" s="38"/>
      <c r="U70" s="38"/>
      <c r="V70" s="39"/>
      <c r="W70" s="38"/>
      <c r="X70" s="38"/>
      <c r="Y70" s="38"/>
      <c r="Z70" s="38"/>
      <c r="AA70" s="38"/>
      <c r="AB70" s="38"/>
      <c r="AC70" s="38"/>
      <c r="AD70" s="38"/>
      <c r="AE70" s="39"/>
      <c r="AF70" s="39"/>
      <c r="AG70" s="39"/>
      <c r="AH70" s="14"/>
    </row>
    <row r="71" spans="1:34" s="13" customFormat="1" ht="24" customHeight="1" x14ac:dyDescent="0.15">
      <c r="A71" s="16"/>
      <c r="B71" s="38"/>
      <c r="C71" s="38"/>
      <c r="D71" s="38"/>
      <c r="E71" s="38"/>
      <c r="F71" s="38"/>
      <c r="G71" s="38"/>
      <c r="H71" s="38"/>
      <c r="I71" s="38"/>
      <c r="J71" s="38"/>
      <c r="K71" s="38"/>
      <c r="L71" s="38"/>
      <c r="M71" s="38"/>
      <c r="N71" s="38"/>
      <c r="O71" s="38"/>
      <c r="P71" s="38"/>
      <c r="Q71" s="38"/>
      <c r="R71" s="38"/>
      <c r="S71" s="38"/>
      <c r="T71" s="38"/>
      <c r="U71" s="38"/>
      <c r="V71" s="39"/>
      <c r="W71" s="38"/>
      <c r="X71" s="38"/>
      <c r="Y71" s="38"/>
      <c r="Z71" s="38"/>
      <c r="AA71" s="38"/>
      <c r="AB71" s="38"/>
      <c r="AC71" s="38"/>
      <c r="AD71" s="38"/>
      <c r="AE71" s="39"/>
      <c r="AF71" s="39"/>
      <c r="AG71" s="39"/>
      <c r="AH71" s="14"/>
    </row>
    <row r="72" spans="1:34" s="13" customFormat="1" ht="24" customHeight="1" x14ac:dyDescent="0.15">
      <c r="A72" s="16"/>
      <c r="B72" s="38"/>
      <c r="C72" s="92"/>
      <c r="D72" s="38"/>
      <c r="E72" s="38"/>
      <c r="F72" s="38"/>
      <c r="G72" s="93"/>
      <c r="H72" s="38"/>
      <c r="I72" s="38"/>
      <c r="J72" s="38"/>
      <c r="K72" s="38"/>
      <c r="L72" s="38"/>
      <c r="M72" s="38"/>
      <c r="N72" s="92"/>
      <c r="O72" s="38"/>
      <c r="P72" s="38"/>
      <c r="Q72" s="38"/>
      <c r="R72" s="93"/>
      <c r="S72" s="38"/>
      <c r="T72" s="38"/>
      <c r="U72" s="92"/>
      <c r="V72" s="94"/>
      <c r="W72" s="93"/>
      <c r="X72" s="38"/>
      <c r="Y72" s="38"/>
      <c r="Z72" s="92"/>
      <c r="AA72" s="38"/>
      <c r="AB72" s="92"/>
      <c r="AC72" s="38"/>
      <c r="AD72" s="92"/>
      <c r="AE72" s="14"/>
      <c r="AF72" s="14"/>
      <c r="AG72" s="14"/>
      <c r="AH72" s="14"/>
    </row>
    <row r="73" spans="1:34" s="13" customFormat="1" ht="24" customHeight="1" x14ac:dyDescent="0.15">
      <c r="A73" s="16"/>
      <c r="B73" s="38"/>
      <c r="C73" s="92"/>
      <c r="D73" s="38"/>
      <c r="E73" s="38"/>
      <c r="F73" s="38"/>
      <c r="G73" s="93"/>
      <c r="H73" s="38"/>
      <c r="I73" s="38"/>
      <c r="J73" s="38"/>
      <c r="K73" s="38"/>
      <c r="L73" s="38"/>
      <c r="M73" s="38"/>
      <c r="N73" s="92"/>
      <c r="O73" s="38"/>
      <c r="P73" s="38"/>
      <c r="Q73" s="38"/>
      <c r="R73" s="93"/>
      <c r="S73" s="38"/>
      <c r="T73" s="38"/>
      <c r="U73" s="92"/>
      <c r="V73" s="94"/>
      <c r="W73" s="93"/>
      <c r="X73" s="38"/>
      <c r="Y73" s="38"/>
      <c r="Z73" s="92"/>
      <c r="AA73" s="38"/>
      <c r="AB73" s="92"/>
      <c r="AC73" s="38"/>
      <c r="AD73" s="92"/>
      <c r="AE73" s="14"/>
      <c r="AF73" s="14"/>
      <c r="AG73" s="14"/>
      <c r="AH73" s="14"/>
    </row>
    <row r="74" spans="1:34" s="13" customFormat="1" ht="24" customHeight="1" x14ac:dyDescent="0.15">
      <c r="A74" s="16"/>
      <c r="B74" s="38"/>
      <c r="C74" s="92"/>
      <c r="D74" s="38"/>
      <c r="E74" s="38"/>
      <c r="F74" s="38"/>
      <c r="G74" s="93"/>
      <c r="H74" s="38"/>
      <c r="I74" s="38"/>
      <c r="J74" s="38"/>
      <c r="K74" s="38"/>
      <c r="L74" s="38"/>
      <c r="M74" s="38"/>
      <c r="N74" s="92"/>
      <c r="O74" s="38"/>
      <c r="P74" s="38"/>
      <c r="Q74" s="38"/>
      <c r="R74" s="93"/>
      <c r="S74" s="38"/>
      <c r="T74" s="38"/>
      <c r="U74" s="92"/>
      <c r="V74" s="94"/>
      <c r="W74" s="93"/>
      <c r="X74" s="38"/>
      <c r="Y74" s="38"/>
      <c r="Z74" s="92"/>
      <c r="AA74" s="38"/>
      <c r="AB74" s="92"/>
      <c r="AC74" s="38"/>
      <c r="AD74" s="92"/>
      <c r="AE74" s="14"/>
      <c r="AF74" s="14"/>
      <c r="AG74" s="14"/>
      <c r="AH74" s="14"/>
    </row>
    <row r="75" spans="1:34" s="13" customFormat="1" ht="24" customHeight="1" x14ac:dyDescent="0.15">
      <c r="A75" s="16"/>
      <c r="B75" s="38"/>
      <c r="C75" s="92"/>
      <c r="D75" s="38"/>
      <c r="E75" s="38"/>
      <c r="F75" s="38"/>
      <c r="G75" s="93"/>
      <c r="H75" s="38"/>
      <c r="I75" s="38"/>
      <c r="J75" s="38"/>
      <c r="K75" s="38"/>
      <c r="L75" s="38"/>
      <c r="M75" s="38"/>
      <c r="N75" s="92"/>
      <c r="O75" s="38"/>
      <c r="P75" s="38"/>
      <c r="Q75" s="38"/>
      <c r="R75" s="93"/>
      <c r="S75" s="38"/>
      <c r="T75" s="38"/>
      <c r="U75" s="92"/>
      <c r="V75" s="94"/>
      <c r="W75" s="93"/>
      <c r="X75" s="38"/>
      <c r="Y75" s="38"/>
      <c r="Z75" s="92"/>
      <c r="AA75" s="38"/>
      <c r="AB75" s="92"/>
      <c r="AC75" s="38"/>
      <c r="AD75" s="92"/>
      <c r="AE75" s="14"/>
      <c r="AF75" s="14"/>
      <c r="AG75" s="14"/>
      <c r="AH75" s="14"/>
    </row>
    <row r="76" spans="1:34" s="13" customFormat="1" ht="24" customHeight="1" x14ac:dyDescent="0.15">
      <c r="A76" s="16"/>
      <c r="B76" s="38"/>
      <c r="C76" s="92"/>
      <c r="D76" s="38"/>
      <c r="E76" s="38"/>
      <c r="F76" s="38"/>
      <c r="G76" s="93"/>
      <c r="H76" s="38"/>
      <c r="I76" s="38"/>
      <c r="J76" s="38"/>
      <c r="K76" s="38"/>
      <c r="L76" s="38"/>
      <c r="M76" s="38"/>
      <c r="N76" s="92"/>
      <c r="O76" s="38"/>
      <c r="P76" s="38"/>
      <c r="Q76" s="38"/>
      <c r="R76" s="93"/>
      <c r="S76" s="38"/>
      <c r="T76" s="38"/>
      <c r="U76" s="92"/>
      <c r="V76" s="94"/>
      <c r="W76" s="93"/>
      <c r="X76" s="38"/>
      <c r="Y76" s="38"/>
      <c r="Z76" s="92"/>
      <c r="AA76" s="38"/>
      <c r="AB76" s="92"/>
      <c r="AC76" s="38"/>
      <c r="AD76" s="92"/>
      <c r="AE76" s="14"/>
      <c r="AF76" s="14"/>
      <c r="AG76" s="14"/>
      <c r="AH76" s="14"/>
    </row>
    <row r="77" spans="1:34" s="13" customFormat="1" ht="24" customHeight="1" x14ac:dyDescent="0.15">
      <c r="A77" s="16"/>
      <c r="B77" s="38"/>
      <c r="C77" s="92"/>
      <c r="D77" s="38"/>
      <c r="E77" s="38"/>
      <c r="F77" s="38"/>
      <c r="G77" s="93"/>
      <c r="H77" s="38"/>
      <c r="I77" s="38"/>
      <c r="J77" s="38"/>
      <c r="K77" s="38"/>
      <c r="L77" s="38"/>
      <c r="M77" s="38"/>
      <c r="N77" s="92"/>
      <c r="O77" s="38"/>
      <c r="P77" s="38"/>
      <c r="Q77" s="38"/>
      <c r="R77" s="93"/>
      <c r="S77" s="38"/>
      <c r="T77" s="38"/>
      <c r="U77" s="92"/>
      <c r="V77" s="94"/>
      <c r="W77" s="93"/>
      <c r="X77" s="38"/>
      <c r="Y77" s="38"/>
      <c r="Z77" s="92"/>
      <c r="AA77" s="38"/>
      <c r="AB77" s="92"/>
      <c r="AC77" s="38"/>
      <c r="AD77" s="92"/>
      <c r="AE77" s="14"/>
      <c r="AF77" s="14"/>
      <c r="AG77" s="14"/>
      <c r="AH77" s="14"/>
    </row>
    <row r="78" spans="1:34" s="13" customFormat="1" ht="24" customHeight="1" x14ac:dyDescent="0.15">
      <c r="A78" s="16"/>
      <c r="B78" s="38"/>
      <c r="C78" s="92"/>
      <c r="D78" s="38"/>
      <c r="E78" s="38"/>
      <c r="F78" s="38"/>
      <c r="G78" s="93"/>
      <c r="H78" s="38"/>
      <c r="I78" s="38"/>
      <c r="J78" s="38"/>
      <c r="K78" s="38"/>
      <c r="L78" s="38"/>
      <c r="M78" s="38"/>
      <c r="N78" s="92"/>
      <c r="O78" s="38"/>
      <c r="P78" s="38"/>
      <c r="Q78" s="38"/>
      <c r="R78" s="93"/>
      <c r="S78" s="38"/>
      <c r="T78" s="38"/>
      <c r="U78" s="92"/>
      <c r="V78" s="94"/>
      <c r="W78" s="93"/>
      <c r="X78" s="38"/>
      <c r="Y78" s="38"/>
      <c r="Z78" s="92"/>
      <c r="AA78" s="38"/>
      <c r="AB78" s="92"/>
      <c r="AC78" s="38"/>
      <c r="AD78" s="92"/>
      <c r="AE78" s="14"/>
      <c r="AF78" s="14"/>
      <c r="AG78" s="14"/>
      <c r="AH78" s="14"/>
    </row>
    <row r="79" spans="1:34" s="13" customFormat="1" ht="24" customHeight="1" x14ac:dyDescent="0.15">
      <c r="A79" s="16"/>
      <c r="B79" s="38"/>
      <c r="C79" s="92"/>
      <c r="D79" s="38"/>
      <c r="E79" s="38"/>
      <c r="F79" s="38"/>
      <c r="G79" s="93"/>
      <c r="H79" s="38"/>
      <c r="I79" s="38"/>
      <c r="J79" s="38"/>
      <c r="K79" s="38"/>
      <c r="L79" s="38"/>
      <c r="M79" s="38"/>
      <c r="N79" s="92"/>
      <c r="O79" s="38"/>
      <c r="P79" s="38"/>
      <c r="Q79" s="38"/>
      <c r="R79" s="93"/>
      <c r="S79" s="38"/>
      <c r="T79" s="38"/>
      <c r="U79" s="92"/>
      <c r="V79" s="94"/>
      <c r="W79" s="93"/>
      <c r="X79" s="38"/>
      <c r="Y79" s="38"/>
      <c r="Z79" s="92"/>
      <c r="AA79" s="38"/>
      <c r="AB79" s="92"/>
      <c r="AC79" s="38"/>
      <c r="AD79" s="92"/>
      <c r="AE79" s="14"/>
      <c r="AF79" s="14"/>
      <c r="AG79" s="14"/>
      <c r="AH79" s="14"/>
    </row>
    <row r="80" spans="1:34" s="13" customFormat="1" ht="24" customHeight="1" x14ac:dyDescent="0.15">
      <c r="A80" s="16"/>
      <c r="B80" s="38"/>
      <c r="C80" s="92"/>
      <c r="D80" s="38"/>
      <c r="E80" s="38"/>
      <c r="F80" s="38"/>
      <c r="G80" s="93"/>
      <c r="H80" s="38"/>
      <c r="I80" s="38"/>
      <c r="J80" s="38"/>
      <c r="K80" s="38"/>
      <c r="L80" s="38"/>
      <c r="M80" s="38"/>
      <c r="N80" s="92"/>
      <c r="O80" s="38"/>
      <c r="P80" s="38"/>
      <c r="Q80" s="38"/>
      <c r="R80" s="93"/>
      <c r="S80" s="38"/>
      <c r="T80" s="38"/>
      <c r="U80" s="92"/>
      <c r="V80" s="94"/>
      <c r="W80" s="93"/>
      <c r="X80" s="38"/>
      <c r="Y80" s="38"/>
      <c r="Z80" s="92"/>
      <c r="AA80" s="38"/>
      <c r="AB80" s="92"/>
      <c r="AC80" s="38"/>
      <c r="AD80" s="92"/>
      <c r="AE80" s="14"/>
      <c r="AF80" s="14"/>
      <c r="AG80" s="14"/>
      <c r="AH80" s="14"/>
    </row>
    <row r="81" spans="1:34" s="13" customFormat="1" ht="24" customHeight="1" x14ac:dyDescent="0.15">
      <c r="A81" s="16"/>
      <c r="B81" s="38"/>
      <c r="C81" s="92"/>
      <c r="D81" s="38"/>
      <c r="E81" s="38"/>
      <c r="F81" s="38"/>
      <c r="G81" s="93"/>
      <c r="H81" s="38"/>
      <c r="I81" s="38"/>
      <c r="J81" s="38"/>
      <c r="K81" s="38"/>
      <c r="L81" s="38"/>
      <c r="M81" s="38"/>
      <c r="N81" s="92"/>
      <c r="O81" s="38"/>
      <c r="P81" s="38"/>
      <c r="Q81" s="38"/>
      <c r="R81" s="93"/>
      <c r="S81" s="38"/>
      <c r="T81" s="38"/>
      <c r="U81" s="92"/>
      <c r="V81" s="94"/>
      <c r="W81" s="93"/>
      <c r="X81" s="38"/>
      <c r="Y81" s="38"/>
      <c r="Z81" s="92"/>
      <c r="AA81" s="38"/>
      <c r="AB81" s="92"/>
      <c r="AC81" s="38"/>
      <c r="AD81" s="92"/>
      <c r="AE81" s="14"/>
      <c r="AF81" s="14"/>
      <c r="AG81" s="14"/>
      <c r="AH81" s="14"/>
    </row>
    <row r="82" spans="1:34" s="13" customFormat="1" ht="24" customHeight="1" x14ac:dyDescent="0.15">
      <c r="A82" s="16"/>
      <c r="B82" s="38"/>
      <c r="C82" s="92"/>
      <c r="D82" s="38"/>
      <c r="E82" s="38"/>
      <c r="F82" s="38"/>
      <c r="G82" s="93"/>
      <c r="H82" s="38"/>
      <c r="I82" s="38"/>
      <c r="J82" s="38"/>
      <c r="K82" s="38"/>
      <c r="L82" s="38"/>
      <c r="M82" s="38"/>
      <c r="N82" s="92"/>
      <c r="O82" s="38"/>
      <c r="P82" s="38"/>
      <c r="Q82" s="38"/>
      <c r="R82" s="93"/>
      <c r="S82" s="38"/>
      <c r="T82" s="38"/>
      <c r="U82" s="92"/>
      <c r="V82" s="94"/>
      <c r="W82" s="93"/>
      <c r="X82" s="38"/>
      <c r="Y82" s="38"/>
      <c r="Z82" s="92"/>
      <c r="AA82" s="38"/>
      <c r="AB82" s="92"/>
      <c r="AC82" s="38"/>
      <c r="AD82" s="92"/>
      <c r="AE82" s="14"/>
      <c r="AF82" s="14"/>
      <c r="AG82" s="14"/>
      <c r="AH82" s="14"/>
    </row>
    <row r="83" spans="1:34" s="13" customFormat="1" ht="24" customHeight="1" x14ac:dyDescent="0.15">
      <c r="A83" s="16"/>
      <c r="B83" s="38"/>
      <c r="C83" s="92"/>
      <c r="D83" s="38"/>
      <c r="E83" s="38"/>
      <c r="F83" s="38"/>
      <c r="G83" s="93"/>
      <c r="H83" s="38"/>
      <c r="I83" s="38"/>
      <c r="J83" s="38"/>
      <c r="K83" s="38"/>
      <c r="L83" s="38"/>
      <c r="M83" s="38"/>
      <c r="N83" s="92"/>
      <c r="O83" s="38"/>
      <c r="P83" s="38"/>
      <c r="Q83" s="38"/>
      <c r="R83" s="93"/>
      <c r="S83" s="38"/>
      <c r="T83" s="38"/>
      <c r="U83" s="92"/>
      <c r="V83" s="94"/>
      <c r="W83" s="93"/>
      <c r="X83" s="38"/>
      <c r="Y83" s="38"/>
      <c r="Z83" s="92"/>
      <c r="AA83" s="38"/>
      <c r="AB83" s="92"/>
      <c r="AC83" s="38"/>
      <c r="AD83" s="92"/>
      <c r="AE83" s="14"/>
      <c r="AF83" s="14"/>
      <c r="AG83" s="14"/>
      <c r="AH83" s="14"/>
    </row>
    <row r="84" spans="1:34" s="13" customFormat="1" ht="24" customHeight="1" x14ac:dyDescent="0.15">
      <c r="A84" s="16"/>
      <c r="B84" s="38"/>
      <c r="C84" s="92"/>
      <c r="D84" s="38"/>
      <c r="E84" s="38"/>
      <c r="F84" s="38"/>
      <c r="G84" s="93"/>
      <c r="H84" s="38"/>
      <c r="I84" s="38"/>
      <c r="J84" s="38"/>
      <c r="K84" s="38"/>
      <c r="L84" s="38"/>
      <c r="M84" s="38"/>
      <c r="N84" s="92"/>
      <c r="O84" s="38"/>
      <c r="P84" s="38"/>
      <c r="Q84" s="38"/>
      <c r="R84" s="93"/>
      <c r="S84" s="38"/>
      <c r="T84" s="38"/>
      <c r="U84" s="92"/>
      <c r="V84" s="94"/>
      <c r="W84" s="93"/>
      <c r="X84" s="38"/>
      <c r="Y84" s="38"/>
      <c r="Z84" s="92"/>
      <c r="AA84" s="38"/>
      <c r="AB84" s="92"/>
      <c r="AC84" s="38"/>
      <c r="AD84" s="92"/>
      <c r="AE84" s="14"/>
      <c r="AF84" s="14"/>
      <c r="AG84" s="14"/>
      <c r="AH84" s="14"/>
    </row>
    <row r="85" spans="1:34" s="13" customFormat="1" ht="24" customHeight="1" x14ac:dyDescent="0.15">
      <c r="A85" s="16"/>
      <c r="B85" s="38"/>
      <c r="C85" s="92"/>
      <c r="D85" s="38"/>
      <c r="E85" s="38"/>
      <c r="F85" s="38"/>
      <c r="G85" s="93"/>
      <c r="H85" s="38"/>
      <c r="I85" s="38"/>
      <c r="J85" s="38"/>
      <c r="K85" s="38"/>
      <c r="L85" s="38"/>
      <c r="M85" s="38"/>
      <c r="N85" s="92"/>
      <c r="O85" s="38"/>
      <c r="P85" s="38"/>
      <c r="Q85" s="38"/>
      <c r="R85" s="93"/>
      <c r="S85" s="38"/>
      <c r="T85" s="38"/>
      <c r="U85" s="92"/>
      <c r="V85" s="94"/>
      <c r="W85" s="93"/>
      <c r="X85" s="38"/>
      <c r="Y85" s="38"/>
      <c r="Z85" s="92"/>
      <c r="AA85" s="38"/>
      <c r="AB85" s="92"/>
      <c r="AC85" s="38"/>
      <c r="AD85" s="92"/>
      <c r="AE85" s="14"/>
      <c r="AF85" s="14"/>
      <c r="AG85" s="14"/>
      <c r="AH85" s="14"/>
    </row>
    <row r="86" spans="1:34" s="13" customFormat="1" ht="24" customHeight="1" x14ac:dyDescent="0.15">
      <c r="A86" s="16"/>
      <c r="B86" s="38"/>
      <c r="C86" s="92"/>
      <c r="D86" s="38"/>
      <c r="E86" s="38"/>
      <c r="F86" s="38"/>
      <c r="G86" s="93"/>
      <c r="H86" s="38"/>
      <c r="I86" s="38"/>
      <c r="J86" s="38"/>
      <c r="K86" s="38"/>
      <c r="L86" s="38"/>
      <c r="M86" s="38"/>
      <c r="N86" s="92"/>
      <c r="O86" s="38"/>
      <c r="P86" s="38"/>
      <c r="Q86" s="38"/>
      <c r="R86" s="93"/>
      <c r="S86" s="38"/>
      <c r="T86" s="38"/>
      <c r="U86" s="92"/>
      <c r="V86" s="94"/>
      <c r="W86" s="93"/>
      <c r="X86" s="38"/>
      <c r="Y86" s="38"/>
      <c r="Z86" s="92"/>
      <c r="AA86" s="38"/>
      <c r="AB86" s="92"/>
      <c r="AC86" s="38"/>
      <c r="AD86" s="92"/>
      <c r="AE86" s="14"/>
      <c r="AF86" s="14"/>
      <c r="AG86" s="14"/>
      <c r="AH86" s="14"/>
    </row>
    <row r="87" spans="1:34" s="13" customFormat="1" ht="24" customHeight="1" x14ac:dyDescent="0.15">
      <c r="A87" s="16"/>
      <c r="B87" s="38"/>
      <c r="C87" s="92"/>
      <c r="D87" s="38"/>
      <c r="E87" s="38"/>
      <c r="F87" s="38"/>
      <c r="G87" s="93"/>
      <c r="H87" s="38"/>
      <c r="I87" s="38"/>
      <c r="J87" s="38"/>
      <c r="K87" s="38"/>
      <c r="L87" s="38"/>
      <c r="M87" s="38"/>
      <c r="N87" s="92"/>
      <c r="O87" s="38"/>
      <c r="P87" s="38"/>
      <c r="Q87" s="38"/>
      <c r="R87" s="93"/>
      <c r="S87" s="38"/>
      <c r="T87" s="38"/>
      <c r="U87" s="92"/>
      <c r="V87" s="94"/>
      <c r="W87" s="93"/>
      <c r="X87" s="38"/>
      <c r="Y87" s="38"/>
      <c r="Z87" s="92"/>
      <c r="AA87" s="38"/>
      <c r="AB87" s="92"/>
      <c r="AC87" s="38"/>
      <c r="AD87" s="92"/>
      <c r="AE87" s="14"/>
      <c r="AF87" s="14"/>
      <c r="AG87" s="14"/>
      <c r="AH87" s="14"/>
    </row>
    <row r="88" spans="1:34" s="13" customFormat="1" ht="24" customHeight="1" x14ac:dyDescent="0.15">
      <c r="A88" s="16"/>
      <c r="B88" s="38"/>
      <c r="C88" s="92"/>
      <c r="D88" s="38"/>
      <c r="E88" s="38"/>
      <c r="F88" s="38"/>
      <c r="G88" s="93"/>
      <c r="H88" s="38"/>
      <c r="I88" s="38"/>
      <c r="J88" s="38"/>
      <c r="K88" s="38"/>
      <c r="L88" s="38"/>
      <c r="M88" s="38"/>
      <c r="N88" s="92"/>
      <c r="O88" s="38"/>
      <c r="P88" s="38"/>
      <c r="Q88" s="38"/>
      <c r="R88" s="93"/>
      <c r="S88" s="38"/>
      <c r="T88" s="38"/>
      <c r="U88" s="92"/>
      <c r="V88" s="94"/>
      <c r="W88" s="93"/>
      <c r="X88" s="38"/>
      <c r="Y88" s="38"/>
      <c r="Z88" s="92"/>
      <c r="AA88" s="38"/>
      <c r="AB88" s="92"/>
      <c r="AC88" s="38"/>
      <c r="AD88" s="92"/>
      <c r="AE88" s="14"/>
      <c r="AF88" s="14"/>
      <c r="AG88" s="14"/>
      <c r="AH88" s="14"/>
    </row>
    <row r="89" spans="1:34" s="13" customFormat="1" ht="24" customHeight="1" x14ac:dyDescent="0.15">
      <c r="A89" s="16"/>
      <c r="B89" s="38"/>
      <c r="C89" s="92"/>
      <c r="D89" s="38"/>
      <c r="E89" s="38"/>
      <c r="F89" s="38"/>
      <c r="G89" s="93"/>
      <c r="H89" s="38"/>
      <c r="I89" s="38"/>
      <c r="J89" s="38"/>
      <c r="K89" s="38"/>
      <c r="L89" s="38"/>
      <c r="M89" s="38"/>
      <c r="N89" s="92"/>
      <c r="O89" s="38"/>
      <c r="P89" s="38"/>
      <c r="Q89" s="38"/>
      <c r="R89" s="93"/>
      <c r="S89" s="38"/>
      <c r="T89" s="38"/>
      <c r="U89" s="92"/>
      <c r="V89" s="94"/>
      <c r="W89" s="93"/>
      <c r="X89" s="38"/>
      <c r="Y89" s="38"/>
      <c r="Z89" s="92"/>
      <c r="AA89" s="38"/>
      <c r="AB89" s="92"/>
      <c r="AC89" s="38"/>
      <c r="AD89" s="92"/>
      <c r="AE89" s="14"/>
      <c r="AF89" s="14"/>
      <c r="AG89" s="14"/>
      <c r="AH89" s="14"/>
    </row>
    <row r="90" spans="1:34" s="13" customFormat="1" ht="24" customHeight="1" x14ac:dyDescent="0.15">
      <c r="A90" s="16"/>
      <c r="B90" s="38"/>
      <c r="C90" s="92"/>
      <c r="D90" s="38"/>
      <c r="E90" s="38"/>
      <c r="F90" s="38"/>
      <c r="G90" s="93"/>
      <c r="H90" s="38"/>
      <c r="I90" s="38"/>
      <c r="J90" s="38"/>
      <c r="K90" s="38"/>
      <c r="L90" s="38"/>
      <c r="M90" s="38"/>
      <c r="N90" s="92"/>
      <c r="O90" s="38"/>
      <c r="P90" s="38"/>
      <c r="Q90" s="38"/>
      <c r="R90" s="93"/>
      <c r="S90" s="38"/>
      <c r="T90" s="38"/>
      <c r="U90" s="92"/>
      <c r="V90" s="94"/>
      <c r="W90" s="93"/>
      <c r="X90" s="38"/>
      <c r="Y90" s="38"/>
      <c r="Z90" s="92"/>
      <c r="AA90" s="38"/>
      <c r="AB90" s="92"/>
      <c r="AC90" s="38"/>
      <c r="AD90" s="92"/>
      <c r="AE90" s="14"/>
      <c r="AF90" s="14"/>
      <c r="AG90" s="14"/>
      <c r="AH90" s="14"/>
    </row>
    <row r="91" spans="1:34" s="13" customFormat="1" ht="24" customHeight="1" x14ac:dyDescent="0.15">
      <c r="A91" s="16"/>
      <c r="B91" s="38"/>
      <c r="C91" s="92"/>
      <c r="D91" s="38"/>
      <c r="E91" s="38"/>
      <c r="F91" s="38"/>
      <c r="G91" s="93"/>
      <c r="H91" s="38"/>
      <c r="I91" s="38"/>
      <c r="J91" s="38"/>
      <c r="K91" s="38"/>
      <c r="L91" s="38"/>
      <c r="M91" s="38"/>
      <c r="N91" s="92"/>
      <c r="O91" s="38"/>
      <c r="P91" s="38"/>
      <c r="Q91" s="38"/>
      <c r="R91" s="93"/>
      <c r="S91" s="38"/>
      <c r="T91" s="38"/>
      <c r="U91" s="92"/>
      <c r="V91" s="94"/>
      <c r="W91" s="93"/>
      <c r="X91" s="38"/>
      <c r="Y91" s="38"/>
      <c r="Z91" s="92"/>
      <c r="AA91" s="38"/>
      <c r="AB91" s="92"/>
      <c r="AC91" s="38"/>
      <c r="AD91" s="92"/>
      <c r="AE91" s="14"/>
      <c r="AF91" s="14"/>
      <c r="AG91" s="14"/>
      <c r="AH91" s="14"/>
    </row>
    <row r="92" spans="1:34" s="13" customFormat="1" ht="24" customHeight="1" x14ac:dyDescent="0.15">
      <c r="A92" s="16"/>
      <c r="B92" s="38"/>
      <c r="C92" s="92"/>
      <c r="D92" s="38"/>
      <c r="E92" s="38"/>
      <c r="F92" s="38"/>
      <c r="G92" s="93"/>
      <c r="H92" s="38"/>
      <c r="I92" s="38"/>
      <c r="J92" s="38"/>
      <c r="K92" s="38"/>
      <c r="L92" s="38"/>
      <c r="M92" s="38"/>
      <c r="N92" s="92"/>
      <c r="O92" s="38"/>
      <c r="P92" s="38"/>
      <c r="Q92" s="38"/>
      <c r="R92" s="93"/>
      <c r="S92" s="38"/>
      <c r="T92" s="38"/>
      <c r="U92" s="92"/>
      <c r="V92" s="94"/>
      <c r="W92" s="93"/>
      <c r="X92" s="38"/>
      <c r="Y92" s="38"/>
      <c r="Z92" s="92"/>
      <c r="AA92" s="38"/>
      <c r="AB92" s="92"/>
      <c r="AC92" s="38"/>
      <c r="AD92" s="92"/>
      <c r="AE92" s="14"/>
      <c r="AF92" s="14"/>
      <c r="AG92" s="14"/>
      <c r="AH92" s="14"/>
    </row>
    <row r="93" spans="1:34" s="13" customFormat="1" ht="24" customHeight="1" x14ac:dyDescent="0.15">
      <c r="A93" s="16"/>
      <c r="B93" s="38"/>
      <c r="C93" s="92"/>
      <c r="D93" s="38"/>
      <c r="E93" s="38"/>
      <c r="F93" s="38"/>
      <c r="G93" s="93"/>
      <c r="H93" s="38"/>
      <c r="I93" s="38"/>
      <c r="J93" s="38"/>
      <c r="K93" s="38"/>
      <c r="L93" s="38"/>
      <c r="M93" s="38"/>
      <c r="N93" s="92"/>
      <c r="O93" s="38"/>
      <c r="P93" s="38"/>
      <c r="Q93" s="38"/>
      <c r="R93" s="93"/>
      <c r="S93" s="38"/>
      <c r="T93" s="38"/>
      <c r="U93" s="92"/>
      <c r="V93" s="94"/>
      <c r="W93" s="93"/>
      <c r="X93" s="38"/>
      <c r="Y93" s="38"/>
      <c r="Z93" s="92"/>
      <c r="AA93" s="38"/>
      <c r="AB93" s="92"/>
      <c r="AC93" s="38"/>
      <c r="AD93" s="92"/>
      <c r="AE93" s="14"/>
      <c r="AF93" s="14"/>
      <c r="AG93" s="14"/>
      <c r="AH93" s="14"/>
    </row>
    <row r="94" spans="1:34" s="13" customFormat="1" ht="24" customHeight="1" x14ac:dyDescent="0.15">
      <c r="A94" s="16"/>
      <c r="B94" s="38"/>
      <c r="C94" s="92"/>
      <c r="D94" s="38"/>
      <c r="E94" s="38"/>
      <c r="F94" s="38"/>
      <c r="G94" s="93"/>
      <c r="H94" s="38"/>
      <c r="I94" s="38"/>
      <c r="J94" s="38"/>
      <c r="K94" s="38"/>
      <c r="L94" s="38"/>
      <c r="M94" s="38"/>
      <c r="N94" s="92"/>
      <c r="O94" s="38"/>
      <c r="P94" s="38"/>
      <c r="Q94" s="38"/>
      <c r="R94" s="93"/>
      <c r="S94" s="38"/>
      <c r="T94" s="38"/>
      <c r="U94" s="92"/>
      <c r="V94" s="94"/>
      <c r="W94" s="93"/>
      <c r="X94" s="38"/>
      <c r="Y94" s="38"/>
      <c r="Z94" s="92"/>
      <c r="AA94" s="38"/>
      <c r="AB94" s="92"/>
      <c r="AC94" s="38"/>
      <c r="AD94" s="92"/>
      <c r="AE94" s="14"/>
      <c r="AF94" s="14"/>
      <c r="AG94" s="14"/>
      <c r="AH94" s="14"/>
    </row>
    <row r="95" spans="1:34" s="13" customFormat="1" ht="24" customHeight="1" x14ac:dyDescent="0.15">
      <c r="A95" s="16"/>
      <c r="B95" s="38"/>
      <c r="C95" s="92"/>
      <c r="D95" s="38"/>
      <c r="E95" s="38"/>
      <c r="F95" s="38"/>
      <c r="G95" s="93"/>
      <c r="H95" s="38"/>
      <c r="I95" s="38"/>
      <c r="J95" s="38"/>
      <c r="K95" s="38"/>
      <c r="L95" s="38"/>
      <c r="M95" s="38"/>
      <c r="N95" s="92"/>
      <c r="O95" s="38"/>
      <c r="P95" s="38"/>
      <c r="Q95" s="38"/>
      <c r="R95" s="93"/>
      <c r="S95" s="38"/>
      <c r="T95" s="38"/>
      <c r="U95" s="92"/>
      <c r="V95" s="94"/>
      <c r="W95" s="93"/>
      <c r="X95" s="38"/>
      <c r="Y95" s="38"/>
      <c r="Z95" s="92"/>
      <c r="AA95" s="38"/>
      <c r="AB95" s="92"/>
      <c r="AC95" s="38"/>
      <c r="AD95" s="92"/>
      <c r="AE95" s="14"/>
      <c r="AF95" s="14"/>
      <c r="AG95" s="14"/>
      <c r="AH95" s="14"/>
    </row>
    <row r="96" spans="1:34" s="13" customFormat="1" ht="24" customHeight="1" x14ac:dyDescent="0.15">
      <c r="A96" s="16"/>
      <c r="B96" s="38"/>
      <c r="C96" s="92"/>
      <c r="D96" s="38"/>
      <c r="E96" s="38"/>
      <c r="F96" s="38"/>
      <c r="G96" s="93"/>
      <c r="H96" s="38"/>
      <c r="I96" s="38"/>
      <c r="J96" s="38"/>
      <c r="K96" s="38"/>
      <c r="L96" s="38"/>
      <c r="M96" s="38"/>
      <c r="N96" s="92"/>
      <c r="O96" s="38"/>
      <c r="P96" s="38"/>
      <c r="Q96" s="38"/>
      <c r="R96" s="93"/>
      <c r="S96" s="38"/>
      <c r="T96" s="38"/>
      <c r="U96" s="92"/>
      <c r="V96" s="94"/>
      <c r="W96" s="93"/>
      <c r="X96" s="38"/>
      <c r="Y96" s="38"/>
      <c r="Z96" s="92"/>
      <c r="AA96" s="38"/>
      <c r="AB96" s="92"/>
      <c r="AC96" s="38"/>
      <c r="AD96" s="92"/>
      <c r="AE96" s="14"/>
      <c r="AF96" s="14"/>
      <c r="AG96" s="14"/>
      <c r="AH96" s="14"/>
    </row>
    <row r="97" spans="1:34" s="13" customFormat="1" ht="24" customHeight="1" x14ac:dyDescent="0.15">
      <c r="A97" s="16"/>
      <c r="B97" s="38"/>
      <c r="C97" s="92"/>
      <c r="D97" s="38"/>
      <c r="E97" s="38"/>
      <c r="F97" s="38"/>
      <c r="G97" s="93"/>
      <c r="H97" s="38"/>
      <c r="I97" s="38"/>
      <c r="J97" s="38"/>
      <c r="K97" s="38"/>
      <c r="L97" s="38"/>
      <c r="M97" s="38"/>
      <c r="N97" s="92"/>
      <c r="O97" s="38"/>
      <c r="P97" s="38"/>
      <c r="Q97" s="38"/>
      <c r="R97" s="93"/>
      <c r="S97" s="38"/>
      <c r="T97" s="38"/>
      <c r="U97" s="92"/>
      <c r="V97" s="94"/>
      <c r="W97" s="93"/>
      <c r="X97" s="38"/>
      <c r="Y97" s="38"/>
      <c r="Z97" s="92"/>
      <c r="AA97" s="38"/>
      <c r="AB97" s="92"/>
      <c r="AC97" s="38"/>
      <c r="AD97" s="92"/>
      <c r="AE97" s="14"/>
      <c r="AF97" s="14"/>
      <c r="AG97" s="14"/>
      <c r="AH97" s="14"/>
    </row>
    <row r="98" spans="1:34" s="13" customFormat="1" ht="24" customHeight="1" x14ac:dyDescent="0.15">
      <c r="A98" s="16"/>
      <c r="B98" s="38"/>
      <c r="C98" s="92"/>
      <c r="D98" s="38"/>
      <c r="E98" s="38"/>
      <c r="F98" s="38"/>
      <c r="G98" s="93"/>
      <c r="H98" s="38"/>
      <c r="I98" s="38"/>
      <c r="J98" s="38"/>
      <c r="K98" s="38"/>
      <c r="L98" s="38"/>
      <c r="M98" s="38"/>
      <c r="N98" s="92"/>
      <c r="O98" s="38"/>
      <c r="P98" s="38"/>
      <c r="Q98" s="38"/>
      <c r="R98" s="93"/>
      <c r="S98" s="38"/>
      <c r="T98" s="38"/>
      <c r="U98" s="92"/>
      <c r="V98" s="94"/>
      <c r="W98" s="93"/>
      <c r="X98" s="38"/>
      <c r="Y98" s="38"/>
      <c r="Z98" s="92"/>
      <c r="AA98" s="38"/>
      <c r="AB98" s="92"/>
      <c r="AC98" s="38"/>
      <c r="AD98" s="92"/>
      <c r="AE98" s="14"/>
      <c r="AF98" s="14"/>
      <c r="AG98" s="14"/>
      <c r="AH98" s="14"/>
    </row>
    <row r="99" spans="1:34" s="13" customFormat="1" ht="24" customHeight="1" x14ac:dyDescent="0.15">
      <c r="A99" s="16"/>
      <c r="B99" s="38"/>
      <c r="C99" s="92"/>
      <c r="D99" s="38"/>
      <c r="E99" s="38"/>
      <c r="F99" s="38"/>
      <c r="G99" s="93"/>
      <c r="H99" s="38"/>
      <c r="I99" s="38"/>
      <c r="J99" s="38"/>
      <c r="K99" s="38"/>
      <c r="L99" s="38"/>
      <c r="M99" s="38"/>
      <c r="N99" s="92"/>
      <c r="O99" s="38"/>
      <c r="P99" s="38"/>
      <c r="Q99" s="38"/>
      <c r="R99" s="93"/>
      <c r="S99" s="38"/>
      <c r="T99" s="38"/>
      <c r="U99" s="92"/>
      <c r="V99" s="94"/>
      <c r="W99" s="93"/>
      <c r="X99" s="38"/>
      <c r="Y99" s="38"/>
      <c r="Z99" s="92"/>
      <c r="AA99" s="38"/>
      <c r="AB99" s="92"/>
      <c r="AC99" s="38"/>
      <c r="AD99" s="92"/>
      <c r="AE99" s="14"/>
      <c r="AF99" s="14"/>
      <c r="AG99" s="14"/>
      <c r="AH99" s="14"/>
    </row>
    <row r="100" spans="1:34" ht="24" customHeight="1" x14ac:dyDescent="0.2">
      <c r="A100" s="16"/>
    </row>
    <row r="101" spans="1:34" ht="24" customHeight="1" x14ac:dyDescent="0.2">
      <c r="A101" s="16"/>
    </row>
    <row r="102" spans="1:34" ht="24" customHeight="1" x14ac:dyDescent="0.2">
      <c r="A102" s="16"/>
    </row>
    <row r="103" spans="1:34" ht="24" customHeight="1" x14ac:dyDescent="0.2">
      <c r="A103" s="16"/>
    </row>
    <row r="104" spans="1:34" ht="24" customHeight="1" x14ac:dyDescent="0.2">
      <c r="A104" s="16"/>
    </row>
    <row r="105" spans="1:34" ht="24" customHeight="1" x14ac:dyDescent="0.2">
      <c r="A105" s="16"/>
    </row>
    <row r="106" spans="1:34" ht="24" customHeight="1" x14ac:dyDescent="0.2">
      <c r="A106" s="16"/>
    </row>
    <row r="107" spans="1:34" ht="24" customHeight="1" x14ac:dyDescent="0.2">
      <c r="A107" s="16"/>
    </row>
    <row r="108" spans="1:34" ht="24" customHeight="1" x14ac:dyDescent="0.2">
      <c r="A108" s="16"/>
    </row>
    <row r="109" spans="1:34" ht="24" customHeight="1" x14ac:dyDescent="0.2">
      <c r="A109" s="16"/>
    </row>
    <row r="110" spans="1:34" ht="24" customHeight="1" x14ac:dyDescent="0.2">
      <c r="A110" s="16"/>
    </row>
    <row r="111" spans="1:34" ht="24" customHeight="1" x14ac:dyDescent="0.2">
      <c r="A111" s="16"/>
    </row>
    <row r="112" spans="1:34" ht="24" customHeight="1" x14ac:dyDescent="0.2">
      <c r="A112" s="16"/>
    </row>
    <row r="113" spans="1:1" ht="24" customHeight="1" x14ac:dyDescent="0.2">
      <c r="A113" s="16"/>
    </row>
    <row r="114" spans="1:1" ht="24" customHeight="1" x14ac:dyDescent="0.2">
      <c r="A114" s="16"/>
    </row>
    <row r="115" spans="1:1" ht="24" customHeight="1" x14ac:dyDescent="0.2">
      <c r="A115" s="16"/>
    </row>
    <row r="116" spans="1:1" ht="24" customHeight="1" x14ac:dyDescent="0.2">
      <c r="A116" s="16"/>
    </row>
    <row r="117" spans="1:1" ht="24" customHeight="1" x14ac:dyDescent="0.2">
      <c r="A117" s="16"/>
    </row>
    <row r="118" spans="1:1" ht="24" customHeight="1" x14ac:dyDescent="0.2">
      <c r="A118" s="16"/>
    </row>
    <row r="119" spans="1:1" ht="24" customHeight="1" x14ac:dyDescent="0.2">
      <c r="A119" s="16"/>
    </row>
    <row r="120" spans="1:1" ht="24" customHeight="1" x14ac:dyDescent="0.2">
      <c r="A120" s="16"/>
    </row>
    <row r="121" spans="1:1" ht="24" customHeight="1" x14ac:dyDescent="0.2">
      <c r="A121" s="16"/>
    </row>
    <row r="122" spans="1:1" ht="24" customHeight="1" x14ac:dyDescent="0.2">
      <c r="A122" s="16"/>
    </row>
    <row r="123" spans="1:1" ht="24" customHeight="1" x14ac:dyDescent="0.2">
      <c r="A123" s="16"/>
    </row>
    <row r="124" spans="1:1" ht="24" customHeight="1" x14ac:dyDescent="0.2">
      <c r="A124" s="16"/>
    </row>
    <row r="125" spans="1:1" ht="24" customHeight="1" x14ac:dyDescent="0.2">
      <c r="A125" s="16"/>
    </row>
    <row r="126" spans="1:1" ht="24" customHeight="1" x14ac:dyDescent="0.2">
      <c r="A126" s="16"/>
    </row>
    <row r="127" spans="1:1" ht="24" customHeight="1" x14ac:dyDescent="0.2">
      <c r="A127" s="16"/>
    </row>
    <row r="128" spans="1:1" ht="24" customHeight="1" x14ac:dyDescent="0.2">
      <c r="A128" s="16"/>
    </row>
    <row r="129" spans="1:1" ht="24" customHeight="1" x14ac:dyDescent="0.2">
      <c r="A129" s="16"/>
    </row>
  </sheetData>
  <mergeCells count="52">
    <mergeCell ref="A1:R2"/>
    <mergeCell ref="A33:A38"/>
    <mergeCell ref="A40:A44"/>
    <mergeCell ref="A51:A55"/>
    <mergeCell ref="A57:A61"/>
    <mergeCell ref="A46:A49"/>
    <mergeCell ref="F4:F5"/>
    <mergeCell ref="A4:A9"/>
    <mergeCell ref="A11:A17"/>
    <mergeCell ref="A19:A24"/>
    <mergeCell ref="A26:A31"/>
    <mergeCell ref="P4:P5"/>
    <mergeCell ref="Q4:Q5"/>
    <mergeCell ref="R4:R5"/>
    <mergeCell ref="B26:E26"/>
    <mergeCell ref="N4:N5"/>
    <mergeCell ref="O4:O5"/>
    <mergeCell ref="G4:G5"/>
    <mergeCell ref="H4:H5"/>
    <mergeCell ref="I4:I5"/>
    <mergeCell ref="J4:J5"/>
    <mergeCell ref="J11:J12"/>
    <mergeCell ref="K11:K12"/>
    <mergeCell ref="L11:L12"/>
    <mergeCell ref="M11:M12"/>
    <mergeCell ref="N11:N12"/>
    <mergeCell ref="E4:E5"/>
    <mergeCell ref="L4:L5"/>
    <mergeCell ref="M4:M5"/>
    <mergeCell ref="K4:K5"/>
    <mergeCell ref="I26:L26"/>
    <mergeCell ref="B57:I57"/>
    <mergeCell ref="I11:I12"/>
    <mergeCell ref="C4:C5"/>
    <mergeCell ref="B4:B5"/>
    <mergeCell ref="B19:G19"/>
    <mergeCell ref="D4:D5"/>
    <mergeCell ref="B11:B12"/>
    <mergeCell ref="C11:C12"/>
    <mergeCell ref="D11:D12"/>
    <mergeCell ref="E11:E12"/>
    <mergeCell ref="F11:F12"/>
    <mergeCell ref="G11:G12"/>
    <mergeCell ref="K57:R57"/>
    <mergeCell ref="I19:M19"/>
    <mergeCell ref="I40:R40"/>
    <mergeCell ref="B40:G40"/>
    <mergeCell ref="B33:D33"/>
    <mergeCell ref="I33:K33"/>
    <mergeCell ref="O51:O52"/>
    <mergeCell ref="I51:N51"/>
    <mergeCell ref="B51:G51"/>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XFD329"/>
  <sheetViews>
    <sheetView zoomScale="80" zoomScaleNormal="80" zoomScalePageLayoutView="80" workbookViewId="0">
      <selection activeCell="N32" sqref="N32"/>
    </sheetView>
  </sheetViews>
  <sheetFormatPr baseColWidth="10" defaultRowHeight="21" customHeight="1" x14ac:dyDescent="0.15"/>
  <cols>
    <col min="1" max="1" width="12.6640625" style="100" customWidth="1"/>
    <col min="2" max="11" width="12.6640625" style="13" customWidth="1"/>
    <col min="12" max="12" width="14.5" style="13" customWidth="1"/>
    <col min="13" max="20" width="12.6640625" style="13" customWidth="1"/>
    <col min="21" max="21" width="12.6640625" style="14" customWidth="1"/>
    <col min="22" max="31" width="12.6640625" style="13" customWidth="1"/>
    <col min="32" max="32" width="139.83203125" style="109" customWidth="1"/>
    <col min="33" max="36" width="10.83203125" style="100"/>
    <col min="37" max="37" width="117.5" style="100" bestFit="1" customWidth="1"/>
    <col min="38" max="16384" width="10.83203125" style="100"/>
  </cols>
  <sheetData>
    <row r="1" spans="1:37" s="13" customFormat="1" ht="21" customHeight="1" x14ac:dyDescent="0.2">
      <c r="A1" s="274" t="s">
        <v>4</v>
      </c>
      <c r="B1" s="274"/>
      <c r="C1" s="274" t="s">
        <v>450</v>
      </c>
      <c r="D1" s="274"/>
      <c r="E1" s="274"/>
      <c r="F1" s="274" t="s">
        <v>5</v>
      </c>
      <c r="G1" s="274"/>
      <c r="H1" s="274"/>
      <c r="I1" s="274"/>
      <c r="J1" s="274"/>
      <c r="K1" s="274"/>
      <c r="L1" s="274"/>
      <c r="M1" s="274"/>
      <c r="N1" s="274"/>
      <c r="O1" s="274"/>
      <c r="P1" s="274"/>
      <c r="Q1" s="274"/>
      <c r="R1" s="274"/>
      <c r="S1" s="274"/>
      <c r="T1" s="274"/>
      <c r="U1" s="275" t="s">
        <v>23</v>
      </c>
      <c r="V1" s="275" t="s">
        <v>24</v>
      </c>
      <c r="W1" s="275"/>
      <c r="X1" s="275"/>
      <c r="Y1" s="275"/>
      <c r="Z1" s="274" t="s">
        <v>15</v>
      </c>
      <c r="AA1" s="274"/>
      <c r="AB1" s="274" t="s">
        <v>16</v>
      </c>
      <c r="AC1" s="274"/>
      <c r="AD1" s="275" t="s">
        <v>354</v>
      </c>
      <c r="AE1" s="275"/>
      <c r="AF1" s="274" t="s">
        <v>162</v>
      </c>
      <c r="AH1" s="300"/>
      <c r="AI1" s="300"/>
    </row>
    <row r="2" spans="1:37" s="13" customFormat="1" ht="21" customHeight="1" x14ac:dyDescent="0.2">
      <c r="A2" s="274"/>
      <c r="B2" s="274"/>
      <c r="C2" s="274"/>
      <c r="D2" s="274"/>
      <c r="E2" s="274"/>
      <c r="F2" s="275" t="s">
        <v>8</v>
      </c>
      <c r="G2" s="274" t="s">
        <v>9</v>
      </c>
      <c r="H2" s="274"/>
      <c r="I2" s="274"/>
      <c r="J2" s="275" t="s">
        <v>10</v>
      </c>
      <c r="K2" s="275" t="s">
        <v>11</v>
      </c>
      <c r="L2" s="275" t="s">
        <v>246</v>
      </c>
      <c r="M2" s="275" t="s">
        <v>25</v>
      </c>
      <c r="N2" s="275" t="s">
        <v>26</v>
      </c>
      <c r="O2" s="275" t="s">
        <v>27</v>
      </c>
      <c r="P2" s="275"/>
      <c r="Q2" s="275" t="s">
        <v>12</v>
      </c>
      <c r="R2" s="275"/>
      <c r="S2" s="275"/>
      <c r="T2" s="275"/>
      <c r="U2" s="275"/>
      <c r="V2" s="275"/>
      <c r="W2" s="275"/>
      <c r="X2" s="275"/>
      <c r="Y2" s="275"/>
      <c r="Z2" s="274"/>
      <c r="AA2" s="274"/>
      <c r="AB2" s="274"/>
      <c r="AC2" s="274"/>
      <c r="AD2" s="275"/>
      <c r="AE2" s="275"/>
      <c r="AF2" s="274"/>
      <c r="AG2" s="165"/>
      <c r="AI2" s="14"/>
    </row>
    <row r="3" spans="1:37" s="13" customFormat="1" ht="21" customHeight="1" x14ac:dyDescent="0.2">
      <c r="A3" s="225" t="s">
        <v>6</v>
      </c>
      <c r="B3" s="225" t="s">
        <v>7</v>
      </c>
      <c r="C3" s="225" t="s">
        <v>219</v>
      </c>
      <c r="D3" s="225" t="s">
        <v>220</v>
      </c>
      <c r="E3" s="225" t="s">
        <v>343</v>
      </c>
      <c r="F3" s="275"/>
      <c r="G3" s="225" t="s">
        <v>22</v>
      </c>
      <c r="H3" s="225" t="s">
        <v>13</v>
      </c>
      <c r="I3" s="225" t="s">
        <v>81</v>
      </c>
      <c r="J3" s="275"/>
      <c r="K3" s="275"/>
      <c r="L3" s="275"/>
      <c r="M3" s="275"/>
      <c r="N3" s="275"/>
      <c r="O3" s="225" t="s">
        <v>144</v>
      </c>
      <c r="P3" s="225" t="s">
        <v>143</v>
      </c>
      <c r="Q3" s="225" t="s">
        <v>20</v>
      </c>
      <c r="R3" s="225" t="s">
        <v>21</v>
      </c>
      <c r="S3" s="225" t="s">
        <v>76</v>
      </c>
      <c r="T3" s="225" t="s">
        <v>14</v>
      </c>
      <c r="U3" s="275"/>
      <c r="V3" s="225" t="s">
        <v>17</v>
      </c>
      <c r="W3" s="225" t="s">
        <v>510</v>
      </c>
      <c r="X3" s="225" t="s">
        <v>18</v>
      </c>
      <c r="Y3" s="225" t="s">
        <v>19</v>
      </c>
      <c r="Z3" s="226" t="s">
        <v>2</v>
      </c>
      <c r="AA3" s="227" t="s">
        <v>3</v>
      </c>
      <c r="AB3" s="227" t="s">
        <v>1</v>
      </c>
      <c r="AC3" s="225" t="s">
        <v>171</v>
      </c>
      <c r="AD3" s="227" t="s">
        <v>191</v>
      </c>
      <c r="AE3" s="225" t="s">
        <v>192</v>
      </c>
      <c r="AF3" s="274"/>
      <c r="AG3" s="165"/>
      <c r="AH3" s="14"/>
    </row>
    <row r="4" spans="1:37" ht="21" customHeight="1" x14ac:dyDescent="0.15">
      <c r="A4" s="13">
        <v>1</v>
      </c>
      <c r="B4" s="13" t="s">
        <v>28</v>
      </c>
      <c r="C4" s="169">
        <v>1</v>
      </c>
      <c r="D4" s="38"/>
      <c r="E4" s="89"/>
      <c r="F4" s="38"/>
      <c r="G4" s="38"/>
      <c r="H4" s="38"/>
      <c r="I4" s="38"/>
      <c r="J4" s="38">
        <v>1</v>
      </c>
      <c r="K4" s="38"/>
      <c r="L4" s="38"/>
      <c r="M4" s="38"/>
      <c r="N4" s="38"/>
      <c r="O4" s="38"/>
      <c r="P4" s="38"/>
      <c r="Q4" s="38"/>
      <c r="R4" s="38">
        <v>1</v>
      </c>
      <c r="S4" s="38"/>
      <c r="T4" s="89">
        <v>1</v>
      </c>
      <c r="U4" s="172" t="s">
        <v>355</v>
      </c>
      <c r="V4" s="38"/>
      <c r="W4" s="38"/>
      <c r="X4" s="38">
        <v>1</v>
      </c>
      <c r="Y4" s="89">
        <v>1</v>
      </c>
      <c r="Z4" s="38"/>
      <c r="AA4" s="89"/>
      <c r="AB4" s="38"/>
      <c r="AC4" s="89">
        <v>1</v>
      </c>
      <c r="AD4" s="183" t="s">
        <v>356</v>
      </c>
      <c r="AE4" s="38"/>
      <c r="AF4" s="171" t="s">
        <v>819</v>
      </c>
      <c r="AH4" s="14"/>
      <c r="AI4" s="14"/>
    </row>
    <row r="5" spans="1:37" ht="21" customHeight="1" x14ac:dyDescent="0.15">
      <c r="A5" s="13">
        <v>2</v>
      </c>
      <c r="B5" s="13" t="s">
        <v>28</v>
      </c>
      <c r="C5" s="169"/>
      <c r="D5" s="38"/>
      <c r="E5" s="89">
        <v>1</v>
      </c>
      <c r="F5" s="38"/>
      <c r="G5" s="38"/>
      <c r="H5" s="38"/>
      <c r="I5" s="38"/>
      <c r="J5" s="38">
        <v>1</v>
      </c>
      <c r="K5" s="38">
        <v>1</v>
      </c>
      <c r="L5" s="38"/>
      <c r="M5" s="38"/>
      <c r="N5" s="38"/>
      <c r="O5" s="38"/>
      <c r="P5" s="38"/>
      <c r="Q5" s="38"/>
      <c r="R5" s="38">
        <v>1</v>
      </c>
      <c r="S5" s="38"/>
      <c r="T5" s="89">
        <v>1</v>
      </c>
      <c r="U5" s="170" t="s">
        <v>357</v>
      </c>
      <c r="V5" s="38"/>
      <c r="W5" s="38"/>
      <c r="X5" s="38">
        <v>1</v>
      </c>
      <c r="Y5" s="89"/>
      <c r="Z5" s="38"/>
      <c r="AA5" s="89"/>
      <c r="AB5" s="38"/>
      <c r="AC5" s="89">
        <v>1</v>
      </c>
      <c r="AD5" s="38" t="s">
        <v>358</v>
      </c>
      <c r="AE5" s="38"/>
      <c r="AF5" s="171" t="s">
        <v>820</v>
      </c>
      <c r="AH5" s="14"/>
      <c r="AI5" s="14"/>
    </row>
    <row r="6" spans="1:37" ht="21" customHeight="1" x14ac:dyDescent="0.15">
      <c r="A6" s="13">
        <v>3</v>
      </c>
      <c r="B6" s="13" t="s">
        <v>28</v>
      </c>
      <c r="C6" s="169">
        <v>1</v>
      </c>
      <c r="D6" s="38"/>
      <c r="E6" s="89"/>
      <c r="F6" s="38"/>
      <c r="G6" s="38"/>
      <c r="H6" s="38"/>
      <c r="I6" s="38"/>
      <c r="J6" s="38">
        <v>1</v>
      </c>
      <c r="K6" s="38">
        <v>1</v>
      </c>
      <c r="L6" s="38"/>
      <c r="M6" s="38"/>
      <c r="N6" s="38"/>
      <c r="O6" s="38"/>
      <c r="P6" s="38"/>
      <c r="Q6" s="38">
        <v>1</v>
      </c>
      <c r="R6" s="38">
        <v>1</v>
      </c>
      <c r="S6" s="38"/>
      <c r="T6" s="89"/>
      <c r="U6" s="170" t="s">
        <v>360</v>
      </c>
      <c r="V6" s="38"/>
      <c r="W6" s="38"/>
      <c r="X6" s="38">
        <v>1</v>
      </c>
      <c r="Y6" s="89"/>
      <c r="Z6" s="38"/>
      <c r="AA6" s="89"/>
      <c r="AB6" s="38"/>
      <c r="AC6" s="89">
        <v>1</v>
      </c>
      <c r="AD6" s="39" t="s">
        <v>359</v>
      </c>
      <c r="AE6" s="38"/>
      <c r="AF6" s="171" t="s">
        <v>821</v>
      </c>
      <c r="AH6" s="14"/>
      <c r="AI6" s="14"/>
    </row>
    <row r="7" spans="1:37" ht="21" customHeight="1" x14ac:dyDescent="0.15">
      <c r="A7" s="13">
        <v>4</v>
      </c>
      <c r="B7" s="13" t="s">
        <v>28</v>
      </c>
      <c r="C7" s="169">
        <v>1</v>
      </c>
      <c r="D7" s="38"/>
      <c r="E7" s="89"/>
      <c r="F7" s="38"/>
      <c r="G7" s="38"/>
      <c r="H7" s="38"/>
      <c r="I7" s="38"/>
      <c r="J7" s="38">
        <v>1</v>
      </c>
      <c r="K7" s="38">
        <v>1</v>
      </c>
      <c r="L7" s="38"/>
      <c r="M7" s="38"/>
      <c r="N7" s="38"/>
      <c r="O7" s="38"/>
      <c r="P7" s="38"/>
      <c r="Q7" s="38">
        <v>1</v>
      </c>
      <c r="R7" s="38">
        <v>1</v>
      </c>
      <c r="S7" s="38"/>
      <c r="T7" s="89"/>
      <c r="U7" s="172" t="s">
        <v>361</v>
      </c>
      <c r="V7" s="38">
        <v>1</v>
      </c>
      <c r="W7" s="38"/>
      <c r="X7" s="38">
        <v>1</v>
      </c>
      <c r="Y7" s="89"/>
      <c r="Z7" s="38"/>
      <c r="AA7" s="89"/>
      <c r="AB7" s="38"/>
      <c r="AC7" s="89">
        <v>1</v>
      </c>
      <c r="AD7" s="38"/>
      <c r="AE7" s="38"/>
      <c r="AF7" s="171" t="s">
        <v>822</v>
      </c>
    </row>
    <row r="8" spans="1:37" ht="21" customHeight="1" x14ac:dyDescent="0.15">
      <c r="A8" s="13">
        <v>5</v>
      </c>
      <c r="B8" s="13" t="s">
        <v>28</v>
      </c>
      <c r="C8" s="169">
        <v>1</v>
      </c>
      <c r="D8" s="38"/>
      <c r="E8" s="89"/>
      <c r="F8" s="38"/>
      <c r="G8" s="38"/>
      <c r="H8" s="38"/>
      <c r="I8" s="38"/>
      <c r="J8" s="38">
        <v>1</v>
      </c>
      <c r="K8" s="38">
        <v>1</v>
      </c>
      <c r="L8" s="38"/>
      <c r="M8" s="38"/>
      <c r="N8" s="38"/>
      <c r="O8" s="38"/>
      <c r="P8" s="38"/>
      <c r="Q8" s="38"/>
      <c r="R8" s="38"/>
      <c r="S8" s="38"/>
      <c r="T8" s="89">
        <v>1</v>
      </c>
      <c r="U8" s="172" t="s">
        <v>362</v>
      </c>
      <c r="V8" s="38"/>
      <c r="W8" s="38"/>
      <c r="X8" s="38">
        <v>1</v>
      </c>
      <c r="Y8" s="89"/>
      <c r="Z8" s="38"/>
      <c r="AA8" s="89"/>
      <c r="AB8" s="38"/>
      <c r="AC8" s="89">
        <v>1</v>
      </c>
      <c r="AD8" s="38" t="s">
        <v>239</v>
      </c>
      <c r="AE8" s="38"/>
      <c r="AF8" s="171" t="s">
        <v>823</v>
      </c>
      <c r="AK8" s="99"/>
    </row>
    <row r="9" spans="1:37" ht="21" customHeight="1" x14ac:dyDescent="0.15">
      <c r="A9" s="13">
        <v>6</v>
      </c>
      <c r="B9" s="13" t="s">
        <v>28</v>
      </c>
      <c r="C9" s="169">
        <v>1</v>
      </c>
      <c r="D9" s="38"/>
      <c r="E9" s="89"/>
      <c r="F9" s="38"/>
      <c r="G9" s="38">
        <v>1</v>
      </c>
      <c r="H9" s="38"/>
      <c r="I9" s="38"/>
      <c r="J9" s="38">
        <v>1</v>
      </c>
      <c r="K9" s="38">
        <v>1</v>
      </c>
      <c r="L9" s="38"/>
      <c r="M9" s="38"/>
      <c r="N9" s="38"/>
      <c r="O9" s="38"/>
      <c r="P9" s="38"/>
      <c r="Q9" s="38"/>
      <c r="R9" s="38">
        <v>1</v>
      </c>
      <c r="S9" s="38">
        <v>1</v>
      </c>
      <c r="T9" s="89">
        <v>1</v>
      </c>
      <c r="U9" s="172" t="s">
        <v>363</v>
      </c>
      <c r="V9" s="38"/>
      <c r="W9" s="38"/>
      <c r="X9" s="38">
        <v>1</v>
      </c>
      <c r="Y9" s="89">
        <v>1</v>
      </c>
      <c r="Z9" s="38"/>
      <c r="AA9" s="89"/>
      <c r="AB9" s="38"/>
      <c r="AC9" s="89">
        <v>1</v>
      </c>
      <c r="AD9" s="38"/>
      <c r="AE9" s="38"/>
      <c r="AF9" s="171" t="s">
        <v>824</v>
      </c>
      <c r="AK9" s="99"/>
    </row>
    <row r="10" spans="1:37" ht="21" customHeight="1" x14ac:dyDescent="0.15">
      <c r="A10" s="13">
        <v>7</v>
      </c>
      <c r="B10" s="13" t="s">
        <v>28</v>
      </c>
      <c r="C10" s="169">
        <v>1</v>
      </c>
      <c r="D10" s="38"/>
      <c r="E10" s="89"/>
      <c r="F10" s="38"/>
      <c r="G10" s="38">
        <v>1</v>
      </c>
      <c r="H10" s="38"/>
      <c r="I10" s="38"/>
      <c r="J10" s="38">
        <v>1</v>
      </c>
      <c r="K10" s="38">
        <v>1</v>
      </c>
      <c r="L10" s="38"/>
      <c r="M10" s="38"/>
      <c r="N10" s="38"/>
      <c r="O10" s="38"/>
      <c r="P10" s="38"/>
      <c r="Q10" s="38">
        <v>1</v>
      </c>
      <c r="R10" s="38"/>
      <c r="S10" s="38">
        <v>1</v>
      </c>
      <c r="T10" s="89"/>
      <c r="U10" s="172" t="s">
        <v>365</v>
      </c>
      <c r="V10" s="38">
        <v>1</v>
      </c>
      <c r="W10" s="38"/>
      <c r="X10" s="38">
        <v>1</v>
      </c>
      <c r="Y10" s="89"/>
      <c r="Z10" s="38"/>
      <c r="AA10" s="89"/>
      <c r="AB10" s="38"/>
      <c r="AC10" s="89">
        <v>1</v>
      </c>
      <c r="AD10" s="39" t="s">
        <v>364</v>
      </c>
      <c r="AE10" s="38"/>
      <c r="AF10" s="171" t="s">
        <v>825</v>
      </c>
      <c r="AK10" s="99"/>
    </row>
    <row r="11" spans="1:37" ht="21" customHeight="1" x14ac:dyDescent="0.15">
      <c r="A11" s="13">
        <v>8</v>
      </c>
      <c r="B11" s="13" t="s">
        <v>28</v>
      </c>
      <c r="C11" s="169">
        <v>1</v>
      </c>
      <c r="D11" s="38"/>
      <c r="E11" s="89"/>
      <c r="F11" s="38"/>
      <c r="G11" s="38"/>
      <c r="H11" s="38"/>
      <c r="I11" s="38"/>
      <c r="J11" s="38">
        <v>1</v>
      </c>
      <c r="K11" s="38">
        <v>1</v>
      </c>
      <c r="L11" s="38"/>
      <c r="M11" s="38"/>
      <c r="N11" s="38"/>
      <c r="O11" s="38"/>
      <c r="P11" s="38"/>
      <c r="Q11" s="38"/>
      <c r="R11" s="38"/>
      <c r="S11" s="38"/>
      <c r="T11" s="89"/>
      <c r="U11" s="172"/>
      <c r="V11" s="38">
        <v>1</v>
      </c>
      <c r="W11" s="38"/>
      <c r="X11" s="38">
        <v>1</v>
      </c>
      <c r="Y11" s="89"/>
      <c r="Z11" s="38"/>
      <c r="AA11" s="89"/>
      <c r="AB11" s="38"/>
      <c r="AC11" s="89">
        <v>1</v>
      </c>
      <c r="AD11" s="38" t="s">
        <v>239</v>
      </c>
      <c r="AE11" s="38"/>
      <c r="AF11" s="171" t="s">
        <v>826</v>
      </c>
      <c r="AK11" s="173"/>
    </row>
    <row r="12" spans="1:37" ht="21" customHeight="1" x14ac:dyDescent="0.15">
      <c r="A12" s="13">
        <v>9</v>
      </c>
      <c r="B12" s="13" t="s">
        <v>28</v>
      </c>
      <c r="C12" s="169">
        <v>1</v>
      </c>
      <c r="D12" s="38"/>
      <c r="E12" s="89"/>
      <c r="F12" s="38"/>
      <c r="G12" s="38"/>
      <c r="H12" s="38"/>
      <c r="I12" s="38"/>
      <c r="J12" s="38">
        <v>1</v>
      </c>
      <c r="K12" s="38">
        <v>1</v>
      </c>
      <c r="L12" s="38"/>
      <c r="M12" s="38"/>
      <c r="N12" s="38"/>
      <c r="O12" s="38"/>
      <c r="P12" s="38"/>
      <c r="Q12" s="38"/>
      <c r="R12" s="38">
        <v>1</v>
      </c>
      <c r="S12" s="38"/>
      <c r="T12" s="89"/>
      <c r="U12" s="172" t="s">
        <v>367</v>
      </c>
      <c r="V12" s="38">
        <v>1</v>
      </c>
      <c r="W12" s="38"/>
      <c r="X12" s="38">
        <v>1</v>
      </c>
      <c r="Y12" s="89"/>
      <c r="Z12" s="38"/>
      <c r="AA12" s="89"/>
      <c r="AB12" s="38"/>
      <c r="AC12" s="89">
        <v>1</v>
      </c>
      <c r="AD12" s="38" t="s">
        <v>366</v>
      </c>
      <c r="AE12" s="38"/>
      <c r="AF12" s="171" t="s">
        <v>1354</v>
      </c>
      <c r="AK12" s="99"/>
    </row>
    <row r="13" spans="1:37" ht="21" customHeight="1" x14ac:dyDescent="0.15">
      <c r="A13" s="13">
        <v>10</v>
      </c>
      <c r="B13" s="13" t="s">
        <v>28</v>
      </c>
      <c r="C13" s="169">
        <v>1</v>
      </c>
      <c r="D13" s="38"/>
      <c r="E13" s="89"/>
      <c r="F13" s="38"/>
      <c r="G13" s="38"/>
      <c r="H13" s="38"/>
      <c r="I13" s="38">
        <v>1</v>
      </c>
      <c r="J13" s="38"/>
      <c r="K13" s="38">
        <v>1</v>
      </c>
      <c r="L13" s="38"/>
      <c r="M13" s="38"/>
      <c r="N13" s="38"/>
      <c r="O13" s="38">
        <v>1</v>
      </c>
      <c r="P13" s="38"/>
      <c r="Q13" s="38"/>
      <c r="R13" s="38">
        <v>1</v>
      </c>
      <c r="S13" s="38"/>
      <c r="T13" s="89"/>
      <c r="U13" s="172" t="s">
        <v>368</v>
      </c>
      <c r="V13" s="38"/>
      <c r="W13" s="38"/>
      <c r="X13" s="38">
        <v>1</v>
      </c>
      <c r="Y13" s="89">
        <v>1</v>
      </c>
      <c r="Z13" s="38"/>
      <c r="AA13" s="89"/>
      <c r="AB13" s="38"/>
      <c r="AC13" s="89">
        <v>1</v>
      </c>
      <c r="AD13" s="38"/>
      <c r="AE13" s="38"/>
      <c r="AF13" s="171" t="s">
        <v>827</v>
      </c>
      <c r="AK13" s="99"/>
    </row>
    <row r="14" spans="1:37" ht="21" customHeight="1" x14ac:dyDescent="0.15">
      <c r="A14" s="13">
        <v>11</v>
      </c>
      <c r="B14" s="13" t="s">
        <v>28</v>
      </c>
      <c r="C14" s="169">
        <v>1</v>
      </c>
      <c r="D14" s="38"/>
      <c r="E14" s="89"/>
      <c r="F14" s="38"/>
      <c r="G14" s="38"/>
      <c r="H14" s="38"/>
      <c r="I14" s="38">
        <v>1</v>
      </c>
      <c r="J14" s="38"/>
      <c r="K14" s="38">
        <v>1</v>
      </c>
      <c r="L14" s="38"/>
      <c r="M14" s="38"/>
      <c r="N14" s="38"/>
      <c r="O14" s="38"/>
      <c r="P14" s="38"/>
      <c r="Q14" s="38"/>
      <c r="R14" s="38"/>
      <c r="S14" s="38"/>
      <c r="T14" s="89"/>
      <c r="U14" s="172"/>
      <c r="V14" s="38">
        <v>1</v>
      </c>
      <c r="W14" s="38"/>
      <c r="X14" s="38"/>
      <c r="Y14" s="89">
        <v>1</v>
      </c>
      <c r="Z14" s="38"/>
      <c r="AA14" s="89"/>
      <c r="AB14" s="38"/>
      <c r="AC14" s="89">
        <v>1</v>
      </c>
      <c r="AD14" s="38"/>
      <c r="AE14" s="38"/>
      <c r="AF14" s="171" t="s">
        <v>828</v>
      </c>
      <c r="AK14" s="99"/>
    </row>
    <row r="15" spans="1:37" ht="21" customHeight="1" x14ac:dyDescent="0.15">
      <c r="A15" s="13">
        <v>12</v>
      </c>
      <c r="B15" s="13" t="s">
        <v>28</v>
      </c>
      <c r="C15" s="169"/>
      <c r="D15" s="38">
        <v>1</v>
      </c>
      <c r="E15" s="89"/>
      <c r="F15" s="38"/>
      <c r="G15" s="38"/>
      <c r="H15" s="38"/>
      <c r="I15" s="38">
        <v>1</v>
      </c>
      <c r="J15" s="38">
        <v>1</v>
      </c>
      <c r="K15" s="38"/>
      <c r="L15" s="38"/>
      <c r="M15" s="38"/>
      <c r="N15" s="38"/>
      <c r="O15" s="38"/>
      <c r="P15" s="38"/>
      <c r="Q15" s="38"/>
      <c r="R15" s="38"/>
      <c r="S15" s="38"/>
      <c r="T15" s="89">
        <v>1</v>
      </c>
      <c r="U15" s="172" t="s">
        <v>312</v>
      </c>
      <c r="V15" s="38"/>
      <c r="W15" s="38"/>
      <c r="X15" s="38">
        <v>1</v>
      </c>
      <c r="Y15" s="89"/>
      <c r="Z15" s="38"/>
      <c r="AA15" s="89"/>
      <c r="AB15" s="38"/>
      <c r="AC15" s="89">
        <v>1</v>
      </c>
      <c r="AD15" s="38"/>
      <c r="AE15" s="38"/>
      <c r="AF15" s="174" t="s">
        <v>829</v>
      </c>
      <c r="AK15" s="99"/>
    </row>
    <row r="16" spans="1:37" ht="21" customHeight="1" x14ac:dyDescent="0.15">
      <c r="A16" s="13">
        <v>13</v>
      </c>
      <c r="B16" s="13" t="s">
        <v>28</v>
      </c>
      <c r="C16" s="169"/>
      <c r="D16" s="38">
        <v>1</v>
      </c>
      <c r="E16" s="89"/>
      <c r="F16" s="38"/>
      <c r="G16" s="38">
        <v>1</v>
      </c>
      <c r="H16" s="38"/>
      <c r="I16" s="38"/>
      <c r="J16" s="38">
        <v>1</v>
      </c>
      <c r="K16" s="38"/>
      <c r="L16" s="38"/>
      <c r="M16" s="38"/>
      <c r="N16" s="38"/>
      <c r="O16" s="38">
        <v>1</v>
      </c>
      <c r="P16" s="38"/>
      <c r="Q16" s="38">
        <v>1</v>
      </c>
      <c r="R16" s="38"/>
      <c r="S16" s="38"/>
      <c r="T16" s="89">
        <v>1</v>
      </c>
      <c r="U16" s="170" t="s">
        <v>369</v>
      </c>
      <c r="V16" s="38">
        <v>1</v>
      </c>
      <c r="W16" s="38"/>
      <c r="X16" s="38">
        <v>1</v>
      </c>
      <c r="Y16" s="89"/>
      <c r="Z16" s="38"/>
      <c r="AA16" s="89"/>
      <c r="AB16" s="38"/>
      <c r="AC16" s="89">
        <v>1</v>
      </c>
      <c r="AD16" s="38"/>
      <c r="AE16" s="38"/>
      <c r="AF16" s="171" t="s">
        <v>830</v>
      </c>
    </row>
    <row r="17" spans="1:37" ht="21" customHeight="1" x14ac:dyDescent="0.15">
      <c r="A17" s="13">
        <v>14</v>
      </c>
      <c r="B17" s="13" t="s">
        <v>28</v>
      </c>
      <c r="C17" s="169">
        <v>1</v>
      </c>
      <c r="D17" s="38"/>
      <c r="E17" s="89"/>
      <c r="F17" s="38"/>
      <c r="G17" s="38">
        <v>1</v>
      </c>
      <c r="H17" s="38"/>
      <c r="I17" s="38"/>
      <c r="J17" s="38"/>
      <c r="K17" s="38"/>
      <c r="L17" s="38"/>
      <c r="M17" s="38"/>
      <c r="N17" s="38"/>
      <c r="O17" s="38"/>
      <c r="P17" s="38"/>
      <c r="Q17" s="38"/>
      <c r="R17" s="38">
        <v>1</v>
      </c>
      <c r="S17" s="38">
        <v>1</v>
      </c>
      <c r="T17" s="89"/>
      <c r="U17" s="170" t="s">
        <v>370</v>
      </c>
      <c r="V17" s="38"/>
      <c r="W17" s="38"/>
      <c r="X17" s="38"/>
      <c r="Y17" s="89"/>
      <c r="Z17" s="38"/>
      <c r="AA17" s="89"/>
      <c r="AB17" s="38"/>
      <c r="AC17" s="89">
        <v>1</v>
      </c>
      <c r="AD17" s="38"/>
      <c r="AE17" s="38"/>
      <c r="AF17" s="171" t="s">
        <v>831</v>
      </c>
      <c r="AK17" s="14"/>
    </row>
    <row r="18" spans="1:37" ht="21" customHeight="1" x14ac:dyDescent="0.15">
      <c r="A18" s="13">
        <v>15</v>
      </c>
      <c r="B18" s="13" t="s">
        <v>28</v>
      </c>
      <c r="C18" s="169">
        <v>1</v>
      </c>
      <c r="D18" s="38"/>
      <c r="E18" s="89"/>
      <c r="F18" s="38"/>
      <c r="G18" s="38">
        <v>1</v>
      </c>
      <c r="H18" s="38"/>
      <c r="I18" s="38"/>
      <c r="J18" s="38">
        <v>1</v>
      </c>
      <c r="K18" s="38">
        <v>1</v>
      </c>
      <c r="L18" s="38">
        <v>1</v>
      </c>
      <c r="M18" s="38"/>
      <c r="N18" s="38"/>
      <c r="O18" s="38"/>
      <c r="P18" s="38">
        <v>1</v>
      </c>
      <c r="Q18" s="38"/>
      <c r="R18" s="38">
        <v>1</v>
      </c>
      <c r="S18" s="38">
        <v>1</v>
      </c>
      <c r="T18" s="89"/>
      <c r="U18" s="170" t="s">
        <v>371</v>
      </c>
      <c r="V18" s="38">
        <v>1</v>
      </c>
      <c r="W18" s="38"/>
      <c r="X18" s="38">
        <v>1</v>
      </c>
      <c r="Y18" s="89"/>
      <c r="Z18" s="38"/>
      <c r="AA18" s="89"/>
      <c r="AB18" s="38"/>
      <c r="AC18" s="89">
        <v>1</v>
      </c>
      <c r="AD18" s="38"/>
      <c r="AE18" s="38"/>
      <c r="AF18" s="171" t="s">
        <v>832</v>
      </c>
      <c r="AK18" s="14"/>
    </row>
    <row r="19" spans="1:37" ht="21" customHeight="1" x14ac:dyDescent="0.15">
      <c r="A19" s="13">
        <v>16</v>
      </c>
      <c r="B19" s="13" t="s">
        <v>28</v>
      </c>
      <c r="C19" s="169"/>
      <c r="D19" s="38"/>
      <c r="E19" s="89">
        <v>1</v>
      </c>
      <c r="F19" s="38"/>
      <c r="G19" s="38">
        <v>1</v>
      </c>
      <c r="H19" s="38"/>
      <c r="I19" s="38"/>
      <c r="J19" s="38"/>
      <c r="K19" s="38"/>
      <c r="L19" s="38">
        <v>1</v>
      </c>
      <c r="M19" s="38"/>
      <c r="N19" s="38"/>
      <c r="O19" s="38"/>
      <c r="P19" s="38">
        <v>1</v>
      </c>
      <c r="Q19" s="38"/>
      <c r="R19" s="38">
        <v>1</v>
      </c>
      <c r="S19" s="38">
        <v>1</v>
      </c>
      <c r="T19" s="89"/>
      <c r="U19" s="172" t="s">
        <v>372</v>
      </c>
      <c r="V19" s="38">
        <v>1</v>
      </c>
      <c r="W19" s="38"/>
      <c r="X19" s="38"/>
      <c r="Y19" s="89">
        <v>1</v>
      </c>
      <c r="Z19" s="38"/>
      <c r="AA19" s="89"/>
      <c r="AB19" s="38">
        <v>1</v>
      </c>
      <c r="AC19" s="89"/>
      <c r="AD19" s="38"/>
      <c r="AE19" s="38"/>
      <c r="AF19" s="171" t="s">
        <v>833</v>
      </c>
      <c r="AK19" s="99"/>
    </row>
    <row r="20" spans="1:37" ht="21" customHeight="1" x14ac:dyDescent="0.15">
      <c r="A20" s="13">
        <v>17</v>
      </c>
      <c r="B20" s="13" t="s">
        <v>28</v>
      </c>
      <c r="C20" s="169">
        <v>1</v>
      </c>
      <c r="D20" s="38"/>
      <c r="E20" s="89"/>
      <c r="F20" s="38"/>
      <c r="G20" s="38">
        <v>1</v>
      </c>
      <c r="H20" s="38"/>
      <c r="I20" s="38"/>
      <c r="J20" s="38"/>
      <c r="K20" s="38"/>
      <c r="L20" s="38">
        <v>1</v>
      </c>
      <c r="M20" s="38"/>
      <c r="N20" s="38"/>
      <c r="O20" s="38"/>
      <c r="P20" s="38">
        <v>1</v>
      </c>
      <c r="Q20" s="38">
        <v>1</v>
      </c>
      <c r="R20" s="38">
        <v>1</v>
      </c>
      <c r="S20" s="38">
        <v>1</v>
      </c>
      <c r="T20" s="89"/>
      <c r="U20" s="172" t="s">
        <v>373</v>
      </c>
      <c r="V20" s="38"/>
      <c r="W20" s="38"/>
      <c r="X20" s="38"/>
      <c r="Y20" s="89">
        <v>1</v>
      </c>
      <c r="Z20" s="38"/>
      <c r="AA20" s="89"/>
      <c r="AB20" s="38">
        <v>1</v>
      </c>
      <c r="AC20" s="89"/>
      <c r="AD20" s="38"/>
      <c r="AE20" s="38"/>
      <c r="AF20" s="171" t="s">
        <v>834</v>
      </c>
      <c r="AK20" s="99"/>
    </row>
    <row r="21" spans="1:37" ht="21" customHeight="1" x14ac:dyDescent="0.15">
      <c r="A21" s="13">
        <v>18</v>
      </c>
      <c r="B21" s="13" t="s">
        <v>28</v>
      </c>
      <c r="C21" s="169">
        <v>1</v>
      </c>
      <c r="D21" s="38"/>
      <c r="E21" s="89"/>
      <c r="F21" s="38"/>
      <c r="G21" s="38">
        <v>1</v>
      </c>
      <c r="H21" s="38"/>
      <c r="I21" s="38"/>
      <c r="J21" s="38">
        <v>1</v>
      </c>
      <c r="K21" s="38">
        <v>1</v>
      </c>
      <c r="L21" s="38"/>
      <c r="M21" s="38"/>
      <c r="N21" s="38"/>
      <c r="O21" s="38"/>
      <c r="P21" s="38"/>
      <c r="Q21" s="38">
        <v>1</v>
      </c>
      <c r="R21" s="38">
        <v>1</v>
      </c>
      <c r="S21" s="38">
        <v>1</v>
      </c>
      <c r="T21" s="89"/>
      <c r="U21" s="172" t="s">
        <v>374</v>
      </c>
      <c r="V21" s="38"/>
      <c r="W21" s="38"/>
      <c r="X21" s="38"/>
      <c r="Y21" s="89">
        <v>1</v>
      </c>
      <c r="Z21" s="38"/>
      <c r="AA21" s="89">
        <v>1</v>
      </c>
      <c r="AB21" s="38">
        <v>1</v>
      </c>
      <c r="AC21" s="89"/>
      <c r="AD21" s="38"/>
      <c r="AE21" s="38"/>
      <c r="AF21" s="171" t="s">
        <v>835</v>
      </c>
      <c r="AK21" s="99"/>
    </row>
    <row r="22" spans="1:37" ht="21" customHeight="1" x14ac:dyDescent="0.15">
      <c r="A22" s="13">
        <v>19</v>
      </c>
      <c r="B22" s="13" t="s">
        <v>28</v>
      </c>
      <c r="C22" s="169">
        <v>1</v>
      </c>
      <c r="D22" s="38"/>
      <c r="E22" s="89"/>
      <c r="F22" s="38"/>
      <c r="G22" s="38">
        <v>1</v>
      </c>
      <c r="H22" s="38"/>
      <c r="I22" s="38">
        <v>1</v>
      </c>
      <c r="J22" s="38"/>
      <c r="K22" s="38"/>
      <c r="L22" s="38"/>
      <c r="M22" s="38"/>
      <c r="N22" s="38"/>
      <c r="O22" s="38"/>
      <c r="P22" s="38"/>
      <c r="Q22" s="38"/>
      <c r="R22" s="38"/>
      <c r="S22" s="38"/>
      <c r="T22" s="89"/>
      <c r="U22" s="172"/>
      <c r="V22" s="38"/>
      <c r="W22" s="38"/>
      <c r="X22" s="38"/>
      <c r="Y22" s="89">
        <v>1</v>
      </c>
      <c r="Z22" s="38"/>
      <c r="AA22" s="89">
        <v>1</v>
      </c>
      <c r="AB22" s="38">
        <v>1</v>
      </c>
      <c r="AC22" s="89"/>
      <c r="AD22" s="38"/>
      <c r="AE22" s="38"/>
      <c r="AF22" s="171" t="s">
        <v>836</v>
      </c>
    </row>
    <row r="23" spans="1:37" ht="21" customHeight="1" x14ac:dyDescent="0.15">
      <c r="A23" s="13">
        <v>20</v>
      </c>
      <c r="B23" s="13" t="s">
        <v>28</v>
      </c>
      <c r="C23" s="169"/>
      <c r="D23" s="38">
        <v>1</v>
      </c>
      <c r="E23" s="89"/>
      <c r="F23" s="38"/>
      <c r="G23" s="38"/>
      <c r="H23" s="38"/>
      <c r="I23" s="38">
        <v>1</v>
      </c>
      <c r="J23" s="38"/>
      <c r="K23" s="38"/>
      <c r="L23" s="38"/>
      <c r="M23" s="38"/>
      <c r="N23" s="38"/>
      <c r="O23" s="38"/>
      <c r="P23" s="38"/>
      <c r="Q23" s="38"/>
      <c r="R23" s="38"/>
      <c r="S23" s="38"/>
      <c r="T23" s="89">
        <v>1</v>
      </c>
      <c r="U23" s="172" t="s">
        <v>312</v>
      </c>
      <c r="V23" s="38"/>
      <c r="W23" s="38"/>
      <c r="X23" s="38">
        <v>1</v>
      </c>
      <c r="Y23" s="89"/>
      <c r="Z23" s="38"/>
      <c r="AA23" s="89">
        <v>1</v>
      </c>
      <c r="AB23" s="38">
        <v>1</v>
      </c>
      <c r="AC23" s="89"/>
      <c r="AD23" s="38"/>
      <c r="AE23" s="38"/>
      <c r="AF23" s="171" t="s">
        <v>837</v>
      </c>
    </row>
    <row r="24" spans="1:37" ht="21" customHeight="1" x14ac:dyDescent="0.15">
      <c r="A24" s="13">
        <v>21</v>
      </c>
      <c r="B24" s="13" t="s">
        <v>28</v>
      </c>
      <c r="C24" s="169">
        <v>1</v>
      </c>
      <c r="D24" s="38"/>
      <c r="E24" s="89"/>
      <c r="F24" s="38"/>
      <c r="G24" s="38"/>
      <c r="H24" s="38"/>
      <c r="I24" s="38">
        <v>1</v>
      </c>
      <c r="J24" s="38"/>
      <c r="K24" s="38"/>
      <c r="L24" s="38"/>
      <c r="M24" s="38"/>
      <c r="N24" s="38"/>
      <c r="O24" s="38"/>
      <c r="P24" s="38"/>
      <c r="Q24" s="38"/>
      <c r="R24" s="38"/>
      <c r="S24" s="38"/>
      <c r="T24" s="89"/>
      <c r="U24" s="172"/>
      <c r="V24" s="38">
        <v>1</v>
      </c>
      <c r="W24" s="38"/>
      <c r="X24" s="38"/>
      <c r="Y24" s="89"/>
      <c r="Z24" s="38">
        <v>1</v>
      </c>
      <c r="AA24" s="89"/>
      <c r="AB24" s="38">
        <v>1</v>
      </c>
      <c r="AC24" s="89"/>
      <c r="AD24" s="38"/>
      <c r="AE24" s="38"/>
      <c r="AF24" s="171" t="s">
        <v>838</v>
      </c>
    </row>
    <row r="25" spans="1:37" ht="21" customHeight="1" x14ac:dyDescent="0.15">
      <c r="A25" s="13">
        <v>22</v>
      </c>
      <c r="B25" s="13" t="s">
        <v>28</v>
      </c>
      <c r="C25" s="169">
        <v>1</v>
      </c>
      <c r="D25" s="38"/>
      <c r="E25" s="89"/>
      <c r="F25" s="38"/>
      <c r="G25" s="38"/>
      <c r="H25" s="38"/>
      <c r="I25" s="38">
        <v>1</v>
      </c>
      <c r="J25" s="38"/>
      <c r="K25" s="38"/>
      <c r="L25" s="38"/>
      <c r="M25" s="38"/>
      <c r="N25" s="38"/>
      <c r="O25" s="38"/>
      <c r="P25" s="38"/>
      <c r="Q25" s="38"/>
      <c r="R25" s="38"/>
      <c r="S25" s="38"/>
      <c r="T25" s="89"/>
      <c r="U25" s="172"/>
      <c r="V25" s="38"/>
      <c r="W25" s="38"/>
      <c r="X25" s="38"/>
      <c r="Y25" s="89">
        <v>1</v>
      </c>
      <c r="Z25" s="38"/>
      <c r="AA25" s="89">
        <v>1</v>
      </c>
      <c r="AB25" s="38">
        <v>1</v>
      </c>
      <c r="AC25" s="89"/>
      <c r="AD25" s="38"/>
      <c r="AE25" s="38"/>
      <c r="AF25" s="174" t="s">
        <v>839</v>
      </c>
    </row>
    <row r="26" spans="1:37" ht="21" customHeight="1" x14ac:dyDescent="0.15">
      <c r="A26" s="13">
        <v>23</v>
      </c>
      <c r="B26" s="13" t="s">
        <v>28</v>
      </c>
      <c r="C26" s="169"/>
      <c r="D26" s="38">
        <v>1</v>
      </c>
      <c r="E26" s="89"/>
      <c r="F26" s="38"/>
      <c r="G26" s="38"/>
      <c r="H26" s="38"/>
      <c r="I26" s="38">
        <v>1</v>
      </c>
      <c r="J26" s="38"/>
      <c r="K26" s="38"/>
      <c r="L26" s="38"/>
      <c r="M26" s="38"/>
      <c r="N26" s="38"/>
      <c r="O26" s="38"/>
      <c r="P26" s="38"/>
      <c r="Q26" s="38"/>
      <c r="R26" s="38"/>
      <c r="S26" s="38"/>
      <c r="T26" s="89">
        <v>1</v>
      </c>
      <c r="U26" s="172" t="s">
        <v>375</v>
      </c>
      <c r="V26" s="38"/>
      <c r="W26" s="38"/>
      <c r="X26" s="38">
        <v>1</v>
      </c>
      <c r="Y26" s="89"/>
      <c r="Z26" s="38"/>
      <c r="AA26" s="89">
        <v>1</v>
      </c>
      <c r="AB26" s="38">
        <v>1</v>
      </c>
      <c r="AC26" s="89"/>
      <c r="AD26" s="38"/>
      <c r="AE26" s="38"/>
      <c r="AF26" s="174" t="s">
        <v>840</v>
      </c>
    </row>
    <row r="27" spans="1:37" ht="21" customHeight="1" x14ac:dyDescent="0.15">
      <c r="A27" s="13">
        <v>24</v>
      </c>
      <c r="B27" s="13" t="s">
        <v>28</v>
      </c>
      <c r="C27" s="169"/>
      <c r="D27" s="38">
        <v>1</v>
      </c>
      <c r="E27" s="89"/>
      <c r="F27" s="38"/>
      <c r="G27" s="38">
        <v>1</v>
      </c>
      <c r="H27" s="38"/>
      <c r="I27" s="38">
        <v>1</v>
      </c>
      <c r="J27" s="38"/>
      <c r="K27" s="38"/>
      <c r="L27" s="38"/>
      <c r="M27" s="38"/>
      <c r="N27" s="38"/>
      <c r="O27" s="38"/>
      <c r="P27" s="38"/>
      <c r="Q27" s="38"/>
      <c r="R27" s="38"/>
      <c r="S27" s="38"/>
      <c r="T27" s="89">
        <v>1</v>
      </c>
      <c r="U27" s="172" t="s">
        <v>376</v>
      </c>
      <c r="V27" s="38"/>
      <c r="W27" s="38"/>
      <c r="X27" s="38">
        <v>1</v>
      </c>
      <c r="Y27" s="89"/>
      <c r="Z27" s="38"/>
      <c r="AA27" s="89">
        <v>1</v>
      </c>
      <c r="AB27" s="38">
        <v>1</v>
      </c>
      <c r="AC27" s="89"/>
      <c r="AD27" s="38"/>
      <c r="AE27" s="38"/>
      <c r="AF27" s="171" t="s">
        <v>841</v>
      </c>
    </row>
    <row r="28" spans="1:37" ht="21" customHeight="1" x14ac:dyDescent="0.15">
      <c r="A28" s="13">
        <v>25</v>
      </c>
      <c r="B28" s="13" t="s">
        <v>28</v>
      </c>
      <c r="C28" s="169">
        <v>1</v>
      </c>
      <c r="D28" s="38"/>
      <c r="E28" s="89"/>
      <c r="F28" s="38"/>
      <c r="G28" s="38"/>
      <c r="H28" s="38"/>
      <c r="I28" s="38">
        <v>1</v>
      </c>
      <c r="J28" s="38"/>
      <c r="K28" s="38"/>
      <c r="L28" s="38"/>
      <c r="M28" s="38"/>
      <c r="N28" s="38"/>
      <c r="O28" s="38">
        <v>1</v>
      </c>
      <c r="P28" s="38"/>
      <c r="Q28" s="38">
        <v>1</v>
      </c>
      <c r="R28" s="38">
        <v>1</v>
      </c>
      <c r="S28" s="38">
        <v>1</v>
      </c>
      <c r="T28" s="89"/>
      <c r="U28" s="170" t="s">
        <v>377</v>
      </c>
      <c r="V28" s="38"/>
      <c r="W28" s="38"/>
      <c r="X28" s="38">
        <v>1</v>
      </c>
      <c r="Y28" s="89">
        <v>1</v>
      </c>
      <c r="Z28" s="38">
        <v>1</v>
      </c>
      <c r="AA28" s="89"/>
      <c r="AB28" s="38"/>
      <c r="AC28" s="89">
        <v>1</v>
      </c>
      <c r="AD28" s="38"/>
      <c r="AE28" s="38"/>
      <c r="AF28" s="171" t="s">
        <v>842</v>
      </c>
    </row>
    <row r="29" spans="1:37" ht="21" customHeight="1" x14ac:dyDescent="0.15">
      <c r="A29" s="13">
        <v>26</v>
      </c>
      <c r="B29" s="13" t="s">
        <v>28</v>
      </c>
      <c r="C29" s="169">
        <v>1</v>
      </c>
      <c r="D29" s="38"/>
      <c r="E29" s="89"/>
      <c r="F29" s="38"/>
      <c r="G29" s="38"/>
      <c r="H29" s="38"/>
      <c r="I29" s="38">
        <v>1</v>
      </c>
      <c r="J29" s="38"/>
      <c r="K29" s="38"/>
      <c r="L29" s="38"/>
      <c r="M29" s="38"/>
      <c r="N29" s="38"/>
      <c r="O29" s="38"/>
      <c r="P29" s="38"/>
      <c r="Q29" s="38">
        <v>1</v>
      </c>
      <c r="R29" s="38"/>
      <c r="S29" s="38"/>
      <c r="T29" s="89"/>
      <c r="U29" s="172" t="s">
        <v>378</v>
      </c>
      <c r="V29" s="38"/>
      <c r="W29" s="38"/>
      <c r="X29" s="38"/>
      <c r="Y29" s="89">
        <v>1</v>
      </c>
      <c r="Z29" s="38"/>
      <c r="AA29" s="89">
        <v>1</v>
      </c>
      <c r="AB29" s="38">
        <v>1</v>
      </c>
      <c r="AC29" s="89"/>
      <c r="AD29" s="38"/>
      <c r="AE29" s="38"/>
      <c r="AF29" s="171" t="s">
        <v>843</v>
      </c>
    </row>
    <row r="30" spans="1:37" ht="21" customHeight="1" x14ac:dyDescent="0.15">
      <c r="A30" s="13">
        <v>27</v>
      </c>
      <c r="B30" s="13" t="s">
        <v>28</v>
      </c>
      <c r="C30" s="169"/>
      <c r="D30" s="38">
        <v>1</v>
      </c>
      <c r="E30" s="89"/>
      <c r="F30" s="38"/>
      <c r="G30" s="38"/>
      <c r="H30" s="38"/>
      <c r="I30" s="38">
        <v>1</v>
      </c>
      <c r="J30" s="38"/>
      <c r="K30" s="38"/>
      <c r="L30" s="38"/>
      <c r="M30" s="38"/>
      <c r="N30" s="38"/>
      <c r="O30" s="38">
        <v>1</v>
      </c>
      <c r="P30" s="38"/>
      <c r="Q30" s="38"/>
      <c r="R30" s="38"/>
      <c r="S30" s="38">
        <v>1</v>
      </c>
      <c r="T30" s="89"/>
      <c r="U30" s="172" t="s">
        <v>379</v>
      </c>
      <c r="V30" s="38"/>
      <c r="W30" s="38">
        <v>1</v>
      </c>
      <c r="X30" s="38"/>
      <c r="Y30" s="89">
        <v>1</v>
      </c>
      <c r="Z30" s="38">
        <v>1</v>
      </c>
      <c r="AA30" s="89"/>
      <c r="AB30" s="38">
        <v>1</v>
      </c>
      <c r="AC30" s="89"/>
      <c r="AD30" s="38"/>
      <c r="AE30" s="38"/>
      <c r="AF30" s="171" t="s">
        <v>844</v>
      </c>
    </row>
    <row r="31" spans="1:37" ht="21" customHeight="1" x14ac:dyDescent="0.15">
      <c r="A31" s="13">
        <v>28</v>
      </c>
      <c r="B31" s="13" t="s">
        <v>28</v>
      </c>
      <c r="C31" s="169">
        <v>1</v>
      </c>
      <c r="D31" s="38"/>
      <c r="E31" s="89"/>
      <c r="F31" s="38"/>
      <c r="G31" s="38"/>
      <c r="H31" s="38"/>
      <c r="I31" s="38">
        <v>1</v>
      </c>
      <c r="J31" s="38"/>
      <c r="K31" s="38"/>
      <c r="L31" s="38"/>
      <c r="M31" s="38"/>
      <c r="N31" s="38"/>
      <c r="O31" s="38">
        <v>1</v>
      </c>
      <c r="P31" s="38"/>
      <c r="Q31" s="38"/>
      <c r="R31" s="38"/>
      <c r="S31" s="38">
        <v>1</v>
      </c>
      <c r="T31" s="89"/>
      <c r="U31" s="172" t="s">
        <v>380</v>
      </c>
      <c r="V31" s="38"/>
      <c r="W31" s="38"/>
      <c r="X31" s="38">
        <v>1</v>
      </c>
      <c r="Y31" s="89"/>
      <c r="Z31" s="38">
        <v>1</v>
      </c>
      <c r="AA31" s="89"/>
      <c r="AB31" s="38"/>
      <c r="AC31" s="89"/>
      <c r="AD31" s="38"/>
      <c r="AE31" s="38"/>
      <c r="AF31" s="171" t="s">
        <v>845</v>
      </c>
    </row>
    <row r="32" spans="1:37" ht="21" customHeight="1" x14ac:dyDescent="0.15">
      <c r="A32" s="13">
        <v>29</v>
      </c>
      <c r="B32" s="13" t="s">
        <v>28</v>
      </c>
      <c r="C32" s="169">
        <v>1</v>
      </c>
      <c r="D32" s="38"/>
      <c r="E32" s="89"/>
      <c r="F32" s="38"/>
      <c r="G32" s="38"/>
      <c r="H32" s="38"/>
      <c r="I32" s="38">
        <v>1</v>
      </c>
      <c r="J32" s="38"/>
      <c r="K32" s="38"/>
      <c r="L32" s="38"/>
      <c r="M32" s="38"/>
      <c r="N32" s="38"/>
      <c r="O32" s="38"/>
      <c r="P32" s="38"/>
      <c r="Q32" s="38"/>
      <c r="R32" s="38"/>
      <c r="S32" s="38"/>
      <c r="T32" s="89"/>
      <c r="U32" s="172"/>
      <c r="V32" s="38"/>
      <c r="W32" s="38"/>
      <c r="X32" s="38"/>
      <c r="Y32" s="89">
        <v>1</v>
      </c>
      <c r="Z32" s="38"/>
      <c r="AA32" s="89">
        <v>1</v>
      </c>
      <c r="AB32" s="38">
        <v>1</v>
      </c>
      <c r="AC32" s="89"/>
      <c r="AD32" s="38"/>
      <c r="AE32" s="38"/>
      <c r="AF32" s="171" t="s">
        <v>846</v>
      </c>
    </row>
    <row r="33" spans="1:33" ht="21" customHeight="1" x14ac:dyDescent="0.15">
      <c r="A33" s="13">
        <v>30</v>
      </c>
      <c r="B33" s="13" t="s">
        <v>28</v>
      </c>
      <c r="C33" s="169"/>
      <c r="D33" s="38"/>
      <c r="E33" s="89">
        <v>1</v>
      </c>
      <c r="F33" s="38"/>
      <c r="G33" s="38"/>
      <c r="H33" s="38"/>
      <c r="I33" s="38">
        <v>1</v>
      </c>
      <c r="J33" s="38"/>
      <c r="K33" s="38">
        <v>1</v>
      </c>
      <c r="L33" s="38"/>
      <c r="M33" s="38"/>
      <c r="N33" s="38"/>
      <c r="O33" s="38">
        <v>1</v>
      </c>
      <c r="P33" s="38"/>
      <c r="Q33" s="38">
        <v>1</v>
      </c>
      <c r="R33" s="38">
        <v>1</v>
      </c>
      <c r="S33" s="38"/>
      <c r="T33" s="89"/>
      <c r="U33" s="170" t="s">
        <v>381</v>
      </c>
      <c r="V33" s="38"/>
      <c r="W33" s="38"/>
      <c r="X33" s="38">
        <v>1</v>
      </c>
      <c r="Y33" s="89">
        <v>1</v>
      </c>
      <c r="Z33" s="38"/>
      <c r="AA33" s="89">
        <v>1</v>
      </c>
      <c r="AB33" s="38">
        <v>1</v>
      </c>
      <c r="AC33" s="89"/>
      <c r="AD33" s="38"/>
      <c r="AE33" s="38"/>
      <c r="AF33" s="171" t="s">
        <v>847</v>
      </c>
    </row>
    <row r="34" spans="1:33" ht="21" customHeight="1" x14ac:dyDescent="0.15">
      <c r="A34" s="13">
        <v>31</v>
      </c>
      <c r="B34" s="13" t="s">
        <v>28</v>
      </c>
      <c r="C34" s="169">
        <v>1</v>
      </c>
      <c r="D34" s="38"/>
      <c r="E34" s="89"/>
      <c r="F34" s="38"/>
      <c r="G34" s="38"/>
      <c r="H34" s="38"/>
      <c r="I34" s="38">
        <v>1</v>
      </c>
      <c r="J34" s="38"/>
      <c r="K34" s="38"/>
      <c r="L34" s="38"/>
      <c r="M34" s="38"/>
      <c r="N34" s="38"/>
      <c r="O34" s="38"/>
      <c r="P34" s="38">
        <v>1</v>
      </c>
      <c r="Q34" s="38"/>
      <c r="R34" s="38">
        <v>1</v>
      </c>
      <c r="S34" s="38">
        <v>1</v>
      </c>
      <c r="T34" s="89"/>
      <c r="U34" s="172" t="s">
        <v>382</v>
      </c>
      <c r="V34" s="38">
        <v>1</v>
      </c>
      <c r="W34" s="38">
        <v>1</v>
      </c>
      <c r="X34" s="38"/>
      <c r="Y34" s="89"/>
      <c r="Z34" s="38">
        <v>1</v>
      </c>
      <c r="AA34" s="89"/>
      <c r="AB34" s="38">
        <v>1</v>
      </c>
      <c r="AC34" s="89"/>
      <c r="AD34" s="38"/>
      <c r="AE34" s="38"/>
      <c r="AF34" s="171" t="s">
        <v>848</v>
      </c>
    </row>
    <row r="35" spans="1:33" ht="21" customHeight="1" x14ac:dyDescent="0.15">
      <c r="A35" s="13">
        <v>32</v>
      </c>
      <c r="B35" s="13" t="s">
        <v>28</v>
      </c>
      <c r="C35" s="169">
        <v>1</v>
      </c>
      <c r="D35" s="38"/>
      <c r="E35" s="89"/>
      <c r="F35" s="38"/>
      <c r="G35" s="38"/>
      <c r="H35" s="38"/>
      <c r="I35" s="38">
        <v>1</v>
      </c>
      <c r="J35" s="38"/>
      <c r="K35" s="38"/>
      <c r="L35" s="38"/>
      <c r="M35" s="38"/>
      <c r="N35" s="38"/>
      <c r="O35" s="38"/>
      <c r="P35" s="38"/>
      <c r="Q35" s="38"/>
      <c r="R35" s="38"/>
      <c r="S35" s="38"/>
      <c r="T35" s="89"/>
      <c r="U35" s="172"/>
      <c r="V35" s="38"/>
      <c r="W35" s="38"/>
      <c r="X35" s="38">
        <v>1</v>
      </c>
      <c r="Y35" s="89">
        <v>1</v>
      </c>
      <c r="Z35" s="38"/>
      <c r="AA35" s="89">
        <v>1</v>
      </c>
      <c r="AB35" s="38">
        <v>1</v>
      </c>
      <c r="AC35" s="89"/>
      <c r="AD35" s="38"/>
      <c r="AE35" s="38"/>
      <c r="AF35" s="171" t="s">
        <v>849</v>
      </c>
    </row>
    <row r="36" spans="1:33" ht="21" customHeight="1" x14ac:dyDescent="0.15">
      <c r="A36" s="13">
        <v>33</v>
      </c>
      <c r="B36" s="13" t="s">
        <v>28</v>
      </c>
      <c r="C36" s="169">
        <v>1</v>
      </c>
      <c r="D36" s="38"/>
      <c r="E36" s="89"/>
      <c r="F36" s="38"/>
      <c r="G36" s="38"/>
      <c r="H36" s="38"/>
      <c r="I36" s="38">
        <v>1</v>
      </c>
      <c r="J36" s="38"/>
      <c r="K36" s="38"/>
      <c r="L36" s="38"/>
      <c r="M36" s="38"/>
      <c r="N36" s="38"/>
      <c r="O36" s="38"/>
      <c r="P36" s="38"/>
      <c r="Q36" s="38"/>
      <c r="R36" s="38">
        <v>1</v>
      </c>
      <c r="S36" s="38"/>
      <c r="T36" s="89">
        <v>1</v>
      </c>
      <c r="U36" s="172" t="s">
        <v>383</v>
      </c>
      <c r="V36" s="38"/>
      <c r="W36" s="38"/>
      <c r="X36" s="38">
        <v>1</v>
      </c>
      <c r="Y36" s="89">
        <v>1</v>
      </c>
      <c r="Z36" s="38"/>
      <c r="AA36" s="89">
        <v>1</v>
      </c>
      <c r="AB36" s="38">
        <v>1</v>
      </c>
      <c r="AC36" s="89"/>
      <c r="AD36" s="38"/>
      <c r="AE36" s="38"/>
      <c r="AF36" s="174" t="s">
        <v>850</v>
      </c>
    </row>
    <row r="37" spans="1:33" ht="21" customHeight="1" x14ac:dyDescent="0.15">
      <c r="A37" s="13">
        <v>34</v>
      </c>
      <c r="B37" s="13" t="s">
        <v>28</v>
      </c>
      <c r="C37" s="169"/>
      <c r="D37" s="38"/>
      <c r="E37" s="89">
        <v>1</v>
      </c>
      <c r="F37" s="38"/>
      <c r="G37" s="38"/>
      <c r="H37" s="38"/>
      <c r="I37" s="38">
        <v>1</v>
      </c>
      <c r="J37" s="38"/>
      <c r="K37" s="38"/>
      <c r="L37" s="38"/>
      <c r="M37" s="38"/>
      <c r="N37" s="38"/>
      <c r="O37" s="38"/>
      <c r="P37" s="38"/>
      <c r="Q37" s="38"/>
      <c r="R37" s="38"/>
      <c r="S37" s="38"/>
      <c r="T37" s="89"/>
      <c r="U37" s="172"/>
      <c r="V37" s="38"/>
      <c r="W37" s="38"/>
      <c r="X37" s="38">
        <v>1</v>
      </c>
      <c r="Y37" s="89">
        <v>1</v>
      </c>
      <c r="Z37" s="38"/>
      <c r="AA37" s="89">
        <v>1</v>
      </c>
      <c r="AB37" s="38">
        <v>1</v>
      </c>
      <c r="AC37" s="89"/>
      <c r="AD37" s="38"/>
      <c r="AE37" s="38"/>
      <c r="AF37" s="171" t="s">
        <v>851</v>
      </c>
    </row>
    <row r="38" spans="1:33" ht="21" customHeight="1" x14ac:dyDescent="0.15">
      <c r="A38" s="13">
        <v>35</v>
      </c>
      <c r="B38" s="13" t="s">
        <v>28</v>
      </c>
      <c r="C38" s="169"/>
      <c r="D38" s="38"/>
      <c r="E38" s="89">
        <v>1</v>
      </c>
      <c r="F38" s="38"/>
      <c r="G38" s="38">
        <v>1</v>
      </c>
      <c r="H38" s="38"/>
      <c r="I38" s="38">
        <v>1</v>
      </c>
      <c r="J38" s="38"/>
      <c r="K38" s="38"/>
      <c r="L38" s="38"/>
      <c r="M38" s="38"/>
      <c r="N38" s="38"/>
      <c r="O38" s="38">
        <v>1</v>
      </c>
      <c r="P38" s="38"/>
      <c r="Q38" s="38"/>
      <c r="R38" s="38">
        <v>1</v>
      </c>
      <c r="S38" s="38">
        <v>1</v>
      </c>
      <c r="T38" s="89"/>
      <c r="U38" s="172" t="s">
        <v>384</v>
      </c>
      <c r="V38" s="38"/>
      <c r="W38" s="38">
        <v>1</v>
      </c>
      <c r="X38" s="38"/>
      <c r="Y38" s="89">
        <v>1</v>
      </c>
      <c r="Z38" s="38"/>
      <c r="AA38" s="89">
        <v>1</v>
      </c>
      <c r="AB38" s="38">
        <v>1</v>
      </c>
      <c r="AC38" s="89"/>
      <c r="AD38" s="38"/>
      <c r="AE38" s="38"/>
      <c r="AF38" s="171" t="s">
        <v>852</v>
      </c>
    </row>
    <row r="39" spans="1:33" ht="21" customHeight="1" x14ac:dyDescent="0.15">
      <c r="A39" s="13">
        <v>36</v>
      </c>
      <c r="B39" s="13" t="s">
        <v>28</v>
      </c>
      <c r="C39" s="169"/>
      <c r="D39" s="38"/>
      <c r="E39" s="89">
        <v>1</v>
      </c>
      <c r="F39" s="38"/>
      <c r="G39" s="38">
        <v>1</v>
      </c>
      <c r="H39" s="38"/>
      <c r="I39" s="38">
        <v>1</v>
      </c>
      <c r="J39" s="38"/>
      <c r="K39" s="38"/>
      <c r="L39" s="38">
        <v>1</v>
      </c>
      <c r="M39" s="38"/>
      <c r="N39" s="38"/>
      <c r="O39" s="38"/>
      <c r="P39" s="38"/>
      <c r="Q39" s="38"/>
      <c r="R39" s="38">
        <v>1</v>
      </c>
      <c r="S39" s="38">
        <v>1</v>
      </c>
      <c r="T39" s="89"/>
      <c r="U39" s="170" t="s">
        <v>385</v>
      </c>
      <c r="V39" s="38"/>
      <c r="W39" s="38"/>
      <c r="X39" s="38">
        <v>1</v>
      </c>
      <c r="Y39" s="89">
        <v>1</v>
      </c>
      <c r="Z39" s="38"/>
      <c r="AA39" s="89">
        <v>1</v>
      </c>
      <c r="AB39" s="38">
        <v>1</v>
      </c>
      <c r="AC39" s="89"/>
      <c r="AD39" s="38"/>
      <c r="AE39" s="38"/>
      <c r="AF39" s="171" t="s">
        <v>853</v>
      </c>
    </row>
    <row r="40" spans="1:33" ht="21" customHeight="1" x14ac:dyDescent="0.15">
      <c r="A40" s="13">
        <v>37</v>
      </c>
      <c r="B40" s="13" t="s">
        <v>28</v>
      </c>
      <c r="C40" s="169">
        <v>1</v>
      </c>
      <c r="D40" s="38"/>
      <c r="E40" s="89"/>
      <c r="F40" s="38"/>
      <c r="G40" s="38"/>
      <c r="H40" s="38"/>
      <c r="I40" s="38">
        <v>1</v>
      </c>
      <c r="J40" s="38"/>
      <c r="K40" s="38"/>
      <c r="L40" s="38"/>
      <c r="M40" s="38"/>
      <c r="N40" s="38"/>
      <c r="O40" s="38"/>
      <c r="P40" s="38"/>
      <c r="Q40" s="38">
        <v>1</v>
      </c>
      <c r="R40" s="38"/>
      <c r="S40" s="38"/>
      <c r="T40" s="89"/>
      <c r="U40" s="172" t="s">
        <v>386</v>
      </c>
      <c r="V40" s="38"/>
      <c r="W40" s="38"/>
      <c r="X40" s="38"/>
      <c r="Y40" s="89">
        <v>1</v>
      </c>
      <c r="Z40" s="38"/>
      <c r="AA40" s="89">
        <v>1</v>
      </c>
      <c r="AB40" s="38">
        <v>1</v>
      </c>
      <c r="AC40" s="89"/>
      <c r="AD40" s="38"/>
      <c r="AE40" s="38"/>
      <c r="AF40" s="171" t="s">
        <v>854</v>
      </c>
    </row>
    <row r="41" spans="1:33" ht="21" customHeight="1" x14ac:dyDescent="0.15">
      <c r="A41" s="13">
        <v>38</v>
      </c>
      <c r="B41" s="13" t="s">
        <v>28</v>
      </c>
      <c r="C41" s="169"/>
      <c r="D41" s="38"/>
      <c r="E41" s="89">
        <v>1</v>
      </c>
      <c r="F41" s="38"/>
      <c r="G41" s="38"/>
      <c r="H41" s="38"/>
      <c r="I41" s="38">
        <v>1</v>
      </c>
      <c r="J41" s="38"/>
      <c r="K41" s="38"/>
      <c r="L41" s="38"/>
      <c r="M41" s="38"/>
      <c r="N41" s="38"/>
      <c r="O41" s="38">
        <v>1</v>
      </c>
      <c r="P41" s="38"/>
      <c r="Q41" s="38">
        <v>1</v>
      </c>
      <c r="R41" s="38"/>
      <c r="S41" s="38"/>
      <c r="T41" s="89"/>
      <c r="U41" s="170" t="s">
        <v>387</v>
      </c>
      <c r="V41" s="38"/>
      <c r="W41" s="38"/>
      <c r="X41" s="38">
        <v>1</v>
      </c>
      <c r="Y41" s="89">
        <v>1</v>
      </c>
      <c r="Z41" s="38"/>
      <c r="AA41" s="89">
        <v>1</v>
      </c>
      <c r="AB41" s="38">
        <v>1</v>
      </c>
      <c r="AC41" s="89"/>
      <c r="AD41" s="38"/>
      <c r="AE41" s="38"/>
      <c r="AF41" s="171" t="s">
        <v>855</v>
      </c>
    </row>
    <row r="42" spans="1:33" ht="21" customHeight="1" x14ac:dyDescent="0.15">
      <c r="A42" s="13">
        <v>39</v>
      </c>
      <c r="B42" s="13" t="s">
        <v>28</v>
      </c>
      <c r="C42" s="169"/>
      <c r="D42" s="38"/>
      <c r="E42" s="89">
        <v>1</v>
      </c>
      <c r="F42" s="38"/>
      <c r="G42" s="38">
        <v>1</v>
      </c>
      <c r="H42" s="38"/>
      <c r="I42" s="38">
        <v>1</v>
      </c>
      <c r="J42" s="38">
        <v>1</v>
      </c>
      <c r="K42" s="38">
        <v>1</v>
      </c>
      <c r="L42" s="38"/>
      <c r="M42" s="38"/>
      <c r="N42" s="38"/>
      <c r="O42" s="38"/>
      <c r="P42" s="38"/>
      <c r="Q42" s="38"/>
      <c r="R42" s="38"/>
      <c r="S42" s="38"/>
      <c r="T42" s="89">
        <v>1</v>
      </c>
      <c r="U42" s="172" t="s">
        <v>388</v>
      </c>
      <c r="V42" s="38"/>
      <c r="W42" s="38"/>
      <c r="X42" s="38">
        <v>1</v>
      </c>
      <c r="Y42" s="89">
        <v>1</v>
      </c>
      <c r="Z42" s="38"/>
      <c r="AA42" s="89">
        <v>1</v>
      </c>
      <c r="AB42" s="38">
        <v>1</v>
      </c>
      <c r="AC42" s="89"/>
      <c r="AD42" s="38"/>
      <c r="AE42" s="38"/>
      <c r="AF42" s="171" t="s">
        <v>856</v>
      </c>
    </row>
    <row r="43" spans="1:33" ht="21" customHeight="1" x14ac:dyDescent="0.15">
      <c r="A43" s="13">
        <v>40</v>
      </c>
      <c r="B43" s="13" t="s">
        <v>28</v>
      </c>
      <c r="C43" s="169"/>
      <c r="D43" s="38"/>
      <c r="E43" s="89">
        <v>1</v>
      </c>
      <c r="F43" s="38">
        <v>1</v>
      </c>
      <c r="G43" s="38">
        <v>1</v>
      </c>
      <c r="H43" s="38"/>
      <c r="I43" s="38">
        <v>1</v>
      </c>
      <c r="J43" s="38">
        <v>1</v>
      </c>
      <c r="K43" s="38"/>
      <c r="L43" s="38"/>
      <c r="M43" s="38"/>
      <c r="N43" s="38"/>
      <c r="O43" s="38">
        <v>1</v>
      </c>
      <c r="P43" s="38"/>
      <c r="Q43" s="38"/>
      <c r="R43" s="38"/>
      <c r="S43" s="38"/>
      <c r="T43" s="89">
        <v>1</v>
      </c>
      <c r="U43" s="172" t="s">
        <v>389</v>
      </c>
      <c r="V43" s="38">
        <v>1</v>
      </c>
      <c r="W43" s="38"/>
      <c r="X43" s="38">
        <v>1</v>
      </c>
      <c r="Y43" s="89"/>
      <c r="Z43" s="38"/>
      <c r="AA43" s="89">
        <v>1</v>
      </c>
      <c r="AB43" s="38">
        <v>1</v>
      </c>
      <c r="AC43" s="89"/>
      <c r="AD43" s="38"/>
      <c r="AE43" s="38"/>
      <c r="AF43" s="171" t="s">
        <v>857</v>
      </c>
    </row>
    <row r="44" spans="1:33" ht="21" customHeight="1" x14ac:dyDescent="0.15">
      <c r="A44" s="13">
        <v>41</v>
      </c>
      <c r="B44" s="13" t="s">
        <v>28</v>
      </c>
      <c r="C44" s="169">
        <v>1</v>
      </c>
      <c r="D44" s="38"/>
      <c r="E44" s="89"/>
      <c r="F44" s="38">
        <v>1</v>
      </c>
      <c r="G44" s="38">
        <v>1</v>
      </c>
      <c r="H44" s="38"/>
      <c r="I44" s="38"/>
      <c r="J44" s="38">
        <v>1</v>
      </c>
      <c r="K44" s="38"/>
      <c r="L44" s="38"/>
      <c r="M44" s="38"/>
      <c r="N44" s="38"/>
      <c r="O44" s="38"/>
      <c r="P44" s="38"/>
      <c r="Q44" s="38"/>
      <c r="R44" s="38"/>
      <c r="S44" s="38"/>
      <c r="T44" s="89"/>
      <c r="U44" s="273"/>
      <c r="V44" s="38"/>
      <c r="W44" s="38"/>
      <c r="X44" s="38"/>
      <c r="Y44" s="89">
        <v>1</v>
      </c>
      <c r="Z44" s="38"/>
      <c r="AA44" s="89">
        <v>1</v>
      </c>
      <c r="AB44" s="38">
        <v>1</v>
      </c>
      <c r="AC44" s="89"/>
      <c r="AD44" s="38"/>
      <c r="AE44" s="38"/>
      <c r="AF44" s="171" t="s">
        <v>858</v>
      </c>
    </row>
    <row r="45" spans="1:33" ht="21" customHeight="1" x14ac:dyDescent="0.15">
      <c r="A45" s="13">
        <v>42</v>
      </c>
      <c r="B45" s="13" t="s">
        <v>28</v>
      </c>
      <c r="C45" s="169"/>
      <c r="D45" s="38"/>
      <c r="E45" s="89">
        <v>1</v>
      </c>
      <c r="F45" s="38"/>
      <c r="G45" s="38"/>
      <c r="H45" s="38"/>
      <c r="I45" s="38">
        <v>1</v>
      </c>
      <c r="J45" s="38"/>
      <c r="K45" s="38"/>
      <c r="L45" s="38"/>
      <c r="M45" s="38"/>
      <c r="N45" s="38"/>
      <c r="O45" s="38">
        <v>1</v>
      </c>
      <c r="P45" s="38"/>
      <c r="Q45" s="38">
        <v>1</v>
      </c>
      <c r="R45" s="38">
        <v>1</v>
      </c>
      <c r="S45" s="38">
        <v>1</v>
      </c>
      <c r="T45" s="89"/>
      <c r="U45" s="170" t="s">
        <v>390</v>
      </c>
      <c r="V45" s="38"/>
      <c r="W45" s="38"/>
      <c r="X45" s="38">
        <v>1</v>
      </c>
      <c r="Y45" s="89">
        <v>1</v>
      </c>
      <c r="Z45" s="38"/>
      <c r="AA45" s="89">
        <v>1</v>
      </c>
      <c r="AB45" s="38">
        <v>1</v>
      </c>
      <c r="AC45" s="89"/>
      <c r="AD45" s="38"/>
      <c r="AE45" s="38"/>
      <c r="AF45" s="171" t="s">
        <v>859</v>
      </c>
    </row>
    <row r="46" spans="1:33" ht="21" customHeight="1" x14ac:dyDescent="0.15">
      <c r="A46" s="13">
        <v>43</v>
      </c>
      <c r="B46" s="13" t="s">
        <v>28</v>
      </c>
      <c r="C46" s="169">
        <v>1</v>
      </c>
      <c r="D46" s="38"/>
      <c r="E46" s="89"/>
      <c r="F46" s="38">
        <v>1</v>
      </c>
      <c r="G46" s="38">
        <v>1</v>
      </c>
      <c r="H46" s="38"/>
      <c r="I46" s="38"/>
      <c r="J46" s="38">
        <v>1</v>
      </c>
      <c r="K46" s="38">
        <v>1</v>
      </c>
      <c r="L46" s="38"/>
      <c r="M46" s="38"/>
      <c r="N46" s="38"/>
      <c r="O46" s="38"/>
      <c r="P46" s="38"/>
      <c r="Q46" s="38">
        <v>1</v>
      </c>
      <c r="R46" s="38">
        <v>1</v>
      </c>
      <c r="S46" s="38">
        <v>1</v>
      </c>
      <c r="T46" s="89"/>
      <c r="U46" s="170" t="s">
        <v>391</v>
      </c>
      <c r="V46" s="38"/>
      <c r="W46" s="38"/>
      <c r="X46" s="38"/>
      <c r="Y46" s="89">
        <v>1</v>
      </c>
      <c r="Z46" s="38"/>
      <c r="AA46" s="89">
        <v>1</v>
      </c>
      <c r="AB46" s="38">
        <v>1</v>
      </c>
      <c r="AC46" s="89"/>
      <c r="AD46" s="38"/>
      <c r="AE46" s="38"/>
      <c r="AF46" s="171" t="s">
        <v>1367</v>
      </c>
      <c r="AG46" s="108"/>
    </row>
    <row r="47" spans="1:33" ht="21" customHeight="1" x14ac:dyDescent="0.15">
      <c r="A47" s="13">
        <v>44</v>
      </c>
      <c r="B47" s="13" t="s">
        <v>28</v>
      </c>
      <c r="C47" s="169">
        <v>1</v>
      </c>
      <c r="D47" s="38"/>
      <c r="E47" s="89"/>
      <c r="F47" s="38"/>
      <c r="G47" s="38"/>
      <c r="H47" s="38"/>
      <c r="I47" s="38"/>
      <c r="J47" s="38"/>
      <c r="K47" s="38"/>
      <c r="L47" s="38"/>
      <c r="M47" s="38"/>
      <c r="N47" s="38"/>
      <c r="O47" s="38"/>
      <c r="P47" s="38"/>
      <c r="Q47" s="38"/>
      <c r="R47" s="38">
        <v>1</v>
      </c>
      <c r="S47" s="38">
        <v>1</v>
      </c>
      <c r="T47" s="89"/>
      <c r="U47" s="170" t="s">
        <v>392</v>
      </c>
      <c r="V47" s="38"/>
      <c r="W47" s="38"/>
      <c r="X47" s="38"/>
      <c r="Y47" s="89">
        <v>1</v>
      </c>
      <c r="Z47" s="38"/>
      <c r="AA47" s="89">
        <v>1</v>
      </c>
      <c r="AB47" s="38">
        <v>1</v>
      </c>
      <c r="AC47" s="89"/>
      <c r="AD47" s="38"/>
      <c r="AE47" s="38"/>
      <c r="AF47" s="171" t="s">
        <v>860</v>
      </c>
    </row>
    <row r="48" spans="1:33" ht="21" customHeight="1" x14ac:dyDescent="0.15">
      <c r="A48" s="13">
        <v>45</v>
      </c>
      <c r="B48" s="13" t="s">
        <v>28</v>
      </c>
      <c r="C48" s="169">
        <v>1</v>
      </c>
      <c r="D48" s="38"/>
      <c r="E48" s="89"/>
      <c r="F48" s="38">
        <v>1</v>
      </c>
      <c r="G48" s="38">
        <v>1</v>
      </c>
      <c r="H48" s="38"/>
      <c r="I48" s="38"/>
      <c r="J48" s="38">
        <v>1</v>
      </c>
      <c r="K48" s="38"/>
      <c r="L48" s="38"/>
      <c r="M48" s="38"/>
      <c r="N48" s="38"/>
      <c r="O48" s="38"/>
      <c r="P48" s="38"/>
      <c r="Q48" s="38"/>
      <c r="R48" s="38"/>
      <c r="S48" s="38"/>
      <c r="T48" s="89">
        <v>1</v>
      </c>
      <c r="U48" s="172" t="s">
        <v>393</v>
      </c>
      <c r="V48" s="38">
        <v>1</v>
      </c>
      <c r="W48" s="38"/>
      <c r="X48" s="38"/>
      <c r="Y48" s="89">
        <v>1</v>
      </c>
      <c r="Z48" s="38"/>
      <c r="AA48" s="89">
        <v>1</v>
      </c>
      <c r="AB48" s="38">
        <v>1</v>
      </c>
      <c r="AC48" s="89"/>
      <c r="AD48" s="38"/>
      <c r="AE48" s="38"/>
      <c r="AF48" s="171" t="s">
        <v>861</v>
      </c>
      <c r="AG48" s="108"/>
    </row>
    <row r="49" spans="1:16384" ht="21" customHeight="1" x14ac:dyDescent="0.15">
      <c r="A49" s="13">
        <v>46</v>
      </c>
      <c r="B49" s="13" t="s">
        <v>28</v>
      </c>
      <c r="C49" s="169">
        <v>1</v>
      </c>
      <c r="D49" s="38"/>
      <c r="E49" s="89"/>
      <c r="F49" s="38">
        <v>1</v>
      </c>
      <c r="G49" s="38">
        <v>1</v>
      </c>
      <c r="H49" s="38"/>
      <c r="I49" s="38"/>
      <c r="J49" s="38">
        <v>1</v>
      </c>
      <c r="K49" s="38">
        <v>1</v>
      </c>
      <c r="L49" s="38"/>
      <c r="M49" s="38"/>
      <c r="N49" s="38"/>
      <c r="O49" s="38"/>
      <c r="P49" s="38"/>
      <c r="Q49" s="38">
        <v>1</v>
      </c>
      <c r="R49" s="38">
        <v>1</v>
      </c>
      <c r="S49" s="38">
        <v>1</v>
      </c>
      <c r="T49" s="89"/>
      <c r="U49" s="170" t="s">
        <v>394</v>
      </c>
      <c r="V49" s="38"/>
      <c r="W49" s="38"/>
      <c r="X49" s="38"/>
      <c r="Y49" s="89">
        <v>1</v>
      </c>
      <c r="Z49" s="38"/>
      <c r="AA49" s="89">
        <v>1</v>
      </c>
      <c r="AB49" s="38">
        <v>1</v>
      </c>
      <c r="AC49" s="89"/>
      <c r="AD49" s="38"/>
      <c r="AE49" s="38"/>
      <c r="AF49" s="171" t="s">
        <v>862</v>
      </c>
    </row>
    <row r="50" spans="1:16384" ht="21" customHeight="1" x14ac:dyDescent="0.15">
      <c r="A50" s="13">
        <v>47</v>
      </c>
      <c r="B50" s="13" t="s">
        <v>28</v>
      </c>
      <c r="C50" s="169">
        <v>1</v>
      </c>
      <c r="D50" s="38"/>
      <c r="E50" s="89"/>
      <c r="F50" s="38">
        <v>1</v>
      </c>
      <c r="G50" s="38">
        <v>1</v>
      </c>
      <c r="H50" s="38">
        <v>1</v>
      </c>
      <c r="I50" s="38"/>
      <c r="J50" s="38">
        <v>1</v>
      </c>
      <c r="K50" s="38">
        <v>1</v>
      </c>
      <c r="L50" s="38"/>
      <c r="M50" s="38"/>
      <c r="N50" s="38"/>
      <c r="O50" s="38"/>
      <c r="P50" s="38"/>
      <c r="Q50" s="38"/>
      <c r="R50" s="38"/>
      <c r="S50" s="38"/>
      <c r="T50" s="89">
        <v>1</v>
      </c>
      <c r="U50" s="172" t="s">
        <v>395</v>
      </c>
      <c r="V50" s="38"/>
      <c r="W50" s="38"/>
      <c r="X50" s="38"/>
      <c r="Y50" s="89">
        <v>1</v>
      </c>
      <c r="Z50" s="38"/>
      <c r="AA50" s="89">
        <v>1</v>
      </c>
      <c r="AB50" s="38"/>
      <c r="AC50" s="89">
        <v>1</v>
      </c>
      <c r="AD50" s="38"/>
      <c r="AE50" s="38"/>
      <c r="AF50" s="171" t="s">
        <v>863</v>
      </c>
    </row>
    <row r="51" spans="1:16384" ht="21" customHeight="1" x14ac:dyDescent="0.15">
      <c r="A51" s="13">
        <v>48</v>
      </c>
      <c r="B51" s="13" t="s">
        <v>28</v>
      </c>
      <c r="C51" s="169">
        <v>1</v>
      </c>
      <c r="D51" s="38"/>
      <c r="E51" s="89"/>
      <c r="F51" s="38"/>
      <c r="G51" s="38">
        <v>1</v>
      </c>
      <c r="H51" s="38"/>
      <c r="I51" s="38">
        <v>1</v>
      </c>
      <c r="J51" s="38"/>
      <c r="K51" s="38"/>
      <c r="L51" s="38"/>
      <c r="M51" s="38"/>
      <c r="N51" s="38"/>
      <c r="O51" s="38"/>
      <c r="P51" s="38"/>
      <c r="Q51" s="38"/>
      <c r="R51" s="38"/>
      <c r="S51" s="38"/>
      <c r="T51" s="89">
        <v>1</v>
      </c>
      <c r="U51" s="172" t="s">
        <v>389</v>
      </c>
      <c r="V51" s="38"/>
      <c r="W51" s="38"/>
      <c r="X51" s="38"/>
      <c r="Y51" s="89">
        <v>1</v>
      </c>
      <c r="Z51" s="38"/>
      <c r="AA51" s="89">
        <v>1</v>
      </c>
      <c r="AB51" s="38">
        <v>1</v>
      </c>
      <c r="AC51" s="89"/>
      <c r="AD51" s="38"/>
      <c r="AE51" s="38"/>
      <c r="AF51" s="171" t="s">
        <v>864</v>
      </c>
    </row>
    <row r="52" spans="1:16384" ht="21" customHeight="1" x14ac:dyDescent="0.15">
      <c r="A52" s="299" t="s">
        <v>747</v>
      </c>
      <c r="B52" s="277"/>
      <c r="C52" s="176">
        <v>32</v>
      </c>
      <c r="D52" s="177">
        <v>6</v>
      </c>
      <c r="E52" s="178">
        <v>10</v>
      </c>
      <c r="F52" s="177">
        <v>6</v>
      </c>
      <c r="G52" s="177">
        <v>20</v>
      </c>
      <c r="H52" s="177">
        <v>1</v>
      </c>
      <c r="I52" s="177">
        <v>27</v>
      </c>
      <c r="J52" s="177">
        <v>20</v>
      </c>
      <c r="K52" s="177">
        <v>17</v>
      </c>
      <c r="L52" s="177">
        <v>4</v>
      </c>
      <c r="M52" s="177">
        <v>0</v>
      </c>
      <c r="N52" s="177">
        <v>0</v>
      </c>
      <c r="O52" s="177">
        <v>10</v>
      </c>
      <c r="P52" s="177">
        <v>4</v>
      </c>
      <c r="Q52" s="177">
        <v>14</v>
      </c>
      <c r="R52" s="177">
        <v>22</v>
      </c>
      <c r="S52" s="177">
        <v>17</v>
      </c>
      <c r="T52" s="178"/>
      <c r="U52" s="217"/>
      <c r="V52" s="177">
        <v>12</v>
      </c>
      <c r="W52" s="177">
        <v>3</v>
      </c>
      <c r="X52" s="177">
        <v>27</v>
      </c>
      <c r="Y52" s="178">
        <v>30</v>
      </c>
      <c r="Z52" s="177">
        <v>5</v>
      </c>
      <c r="AA52" s="178">
        <v>26</v>
      </c>
      <c r="AB52" s="177">
        <v>30</v>
      </c>
      <c r="AC52" s="178">
        <v>17</v>
      </c>
      <c r="AD52" s="177"/>
      <c r="AE52" s="177"/>
      <c r="AF52" s="179"/>
    </row>
    <row r="53" spans="1:16384" ht="21" customHeight="1" x14ac:dyDescent="0.15">
      <c r="A53" s="13">
        <v>49</v>
      </c>
      <c r="B53" s="13" t="s">
        <v>67</v>
      </c>
      <c r="C53" s="169"/>
      <c r="D53" s="38"/>
      <c r="E53" s="89">
        <v>1</v>
      </c>
      <c r="F53" s="38">
        <v>1</v>
      </c>
      <c r="G53" s="38">
        <v>1</v>
      </c>
      <c r="H53" s="38"/>
      <c r="I53" s="38">
        <v>1</v>
      </c>
      <c r="J53" s="38">
        <v>1</v>
      </c>
      <c r="K53" s="38">
        <v>1</v>
      </c>
      <c r="L53" s="38">
        <v>1</v>
      </c>
      <c r="M53" s="38"/>
      <c r="N53" s="38"/>
      <c r="O53" s="38">
        <v>1</v>
      </c>
      <c r="P53" s="38"/>
      <c r="Q53" s="38">
        <v>1</v>
      </c>
      <c r="R53" s="38"/>
      <c r="S53" s="38"/>
      <c r="T53" s="89">
        <v>1</v>
      </c>
      <c r="U53" s="170" t="s">
        <v>396</v>
      </c>
      <c r="V53" s="38"/>
      <c r="W53" s="38"/>
      <c r="X53" s="38">
        <v>1</v>
      </c>
      <c r="Y53" s="89">
        <v>1</v>
      </c>
      <c r="Z53" s="38"/>
      <c r="AA53" s="89">
        <v>1</v>
      </c>
      <c r="AB53" s="38">
        <v>1</v>
      </c>
      <c r="AC53" s="89"/>
      <c r="AD53" s="38"/>
      <c r="AE53" s="38"/>
      <c r="AF53" s="171" t="s">
        <v>865</v>
      </c>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c r="BY53" s="184"/>
      <c r="BZ53" s="184"/>
      <c r="CA53" s="184"/>
      <c r="CB53" s="184"/>
      <c r="CC53" s="184"/>
      <c r="CD53" s="184"/>
      <c r="CE53" s="184"/>
      <c r="CF53" s="184"/>
      <c r="CG53" s="184"/>
      <c r="CH53" s="184"/>
      <c r="CI53" s="184"/>
      <c r="CJ53" s="184"/>
      <c r="CK53" s="184"/>
      <c r="CL53" s="184"/>
      <c r="CM53" s="184"/>
      <c r="CN53" s="184"/>
      <c r="CO53" s="184"/>
      <c r="CP53" s="184"/>
      <c r="CQ53" s="184"/>
      <c r="CR53" s="184"/>
      <c r="CS53" s="184"/>
      <c r="CT53" s="184"/>
      <c r="CU53" s="184"/>
      <c r="CV53" s="184"/>
      <c r="CW53" s="184"/>
      <c r="CX53" s="184"/>
      <c r="CY53" s="184"/>
    </row>
    <row r="54" spans="1:16384" ht="21" customHeight="1" x14ac:dyDescent="0.15">
      <c r="A54" s="13">
        <v>50</v>
      </c>
      <c r="B54" s="13" t="s">
        <v>67</v>
      </c>
      <c r="C54" s="169"/>
      <c r="D54" s="38"/>
      <c r="E54" s="89">
        <v>1</v>
      </c>
      <c r="F54" s="38">
        <v>1</v>
      </c>
      <c r="G54" s="38">
        <v>1</v>
      </c>
      <c r="H54" s="38"/>
      <c r="I54" s="38"/>
      <c r="J54" s="38">
        <v>1</v>
      </c>
      <c r="K54" s="38">
        <v>1</v>
      </c>
      <c r="L54" s="38">
        <v>1</v>
      </c>
      <c r="M54" s="38"/>
      <c r="N54" s="38"/>
      <c r="O54" s="38"/>
      <c r="P54" s="38"/>
      <c r="Q54" s="38">
        <v>1</v>
      </c>
      <c r="R54" s="38"/>
      <c r="S54" s="38"/>
      <c r="T54" s="89"/>
      <c r="U54" s="172" t="s">
        <v>397</v>
      </c>
      <c r="V54" s="38"/>
      <c r="W54" s="38"/>
      <c r="X54" s="38">
        <v>1</v>
      </c>
      <c r="Y54" s="89">
        <v>1</v>
      </c>
      <c r="Z54" s="38"/>
      <c r="AA54" s="89">
        <v>1</v>
      </c>
      <c r="AB54" s="38">
        <v>1</v>
      </c>
      <c r="AC54" s="89"/>
      <c r="AD54" s="38"/>
      <c r="AE54" s="38"/>
      <c r="AF54" s="171" t="s">
        <v>866</v>
      </c>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84"/>
      <c r="BV54" s="184"/>
      <c r="BW54" s="184"/>
      <c r="BX54" s="184"/>
      <c r="BY54" s="184"/>
      <c r="BZ54" s="184"/>
      <c r="CA54" s="184"/>
      <c r="CB54" s="184"/>
      <c r="CC54" s="184"/>
      <c r="CD54" s="184"/>
      <c r="CE54" s="184"/>
      <c r="CF54" s="184"/>
      <c r="CG54" s="184"/>
      <c r="CH54" s="184"/>
      <c r="CI54" s="184"/>
      <c r="CJ54" s="184"/>
      <c r="CK54" s="184"/>
      <c r="CL54" s="184"/>
      <c r="CM54" s="184"/>
      <c r="CN54" s="184"/>
      <c r="CO54" s="184"/>
      <c r="CP54" s="184"/>
      <c r="CQ54" s="184"/>
      <c r="CR54" s="184"/>
      <c r="CS54" s="184"/>
      <c r="CT54" s="184"/>
      <c r="CU54" s="184"/>
      <c r="CV54" s="184"/>
      <c r="CW54" s="184"/>
      <c r="CX54" s="184"/>
      <c r="CY54" s="184"/>
    </row>
    <row r="55" spans="1:16384" ht="21" customHeight="1" x14ac:dyDescent="0.15">
      <c r="A55" s="13">
        <v>51</v>
      </c>
      <c r="B55" s="13" t="s">
        <v>67</v>
      </c>
      <c r="C55" s="169"/>
      <c r="D55" s="38"/>
      <c r="E55" s="89">
        <v>1</v>
      </c>
      <c r="F55" s="38"/>
      <c r="G55" s="38">
        <v>1</v>
      </c>
      <c r="H55" s="38"/>
      <c r="I55" s="38"/>
      <c r="J55" s="38">
        <v>1</v>
      </c>
      <c r="K55" s="38">
        <v>1</v>
      </c>
      <c r="L55" s="38">
        <v>1</v>
      </c>
      <c r="M55" s="38"/>
      <c r="N55" s="38"/>
      <c r="O55" s="38"/>
      <c r="P55" s="38"/>
      <c r="Q55" s="38">
        <v>1</v>
      </c>
      <c r="R55" s="38">
        <v>1</v>
      </c>
      <c r="S55" s="38">
        <v>1</v>
      </c>
      <c r="T55" s="89"/>
      <c r="U55" s="172" t="s">
        <v>398</v>
      </c>
      <c r="V55" s="38"/>
      <c r="W55" s="38"/>
      <c r="X55" s="38">
        <v>1</v>
      </c>
      <c r="Y55" s="89">
        <v>1</v>
      </c>
      <c r="Z55" s="38"/>
      <c r="AA55" s="89">
        <v>1</v>
      </c>
      <c r="AB55" s="38">
        <v>1</v>
      </c>
      <c r="AC55" s="89"/>
      <c r="AD55" s="38"/>
      <c r="AE55" s="38"/>
      <c r="AF55" s="171" t="s">
        <v>867</v>
      </c>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c r="BU55" s="184"/>
      <c r="BV55" s="184"/>
      <c r="BW55" s="184"/>
      <c r="BX55" s="184"/>
      <c r="BY55" s="184"/>
      <c r="BZ55" s="184"/>
      <c r="CA55" s="184"/>
      <c r="CB55" s="184"/>
      <c r="CC55" s="184"/>
      <c r="CD55" s="184"/>
      <c r="CE55" s="184"/>
      <c r="CF55" s="184"/>
      <c r="CG55" s="184"/>
      <c r="CH55" s="184"/>
      <c r="CI55" s="184"/>
      <c r="CJ55" s="184"/>
      <c r="CK55" s="184"/>
      <c r="CL55" s="184"/>
      <c r="CM55" s="184"/>
      <c r="CN55" s="184"/>
      <c r="CO55" s="184"/>
      <c r="CP55" s="184"/>
      <c r="CQ55" s="184"/>
      <c r="CR55" s="184"/>
      <c r="CS55" s="184"/>
      <c r="CT55" s="184"/>
      <c r="CU55" s="184"/>
      <c r="CV55" s="184"/>
      <c r="CW55" s="184"/>
      <c r="CX55" s="184"/>
      <c r="CY55" s="184"/>
    </row>
    <row r="56" spans="1:16384" ht="21" customHeight="1" x14ac:dyDescent="0.15">
      <c r="A56" s="13">
        <v>52</v>
      </c>
      <c r="B56" s="13" t="s">
        <v>67</v>
      </c>
      <c r="C56" s="169"/>
      <c r="D56" s="38"/>
      <c r="E56" s="89">
        <v>1</v>
      </c>
      <c r="F56" s="38"/>
      <c r="G56" s="38">
        <v>1</v>
      </c>
      <c r="H56" s="38"/>
      <c r="I56" s="38">
        <v>1</v>
      </c>
      <c r="J56" s="38"/>
      <c r="K56" s="38"/>
      <c r="L56" s="38">
        <v>1</v>
      </c>
      <c r="M56" s="38"/>
      <c r="N56" s="38"/>
      <c r="O56" s="38">
        <v>1</v>
      </c>
      <c r="P56" s="38"/>
      <c r="Q56" s="38">
        <v>1</v>
      </c>
      <c r="R56" s="38">
        <v>1</v>
      </c>
      <c r="S56" s="38">
        <v>1</v>
      </c>
      <c r="T56" s="89">
        <v>1</v>
      </c>
      <c r="U56" s="172" t="s">
        <v>399</v>
      </c>
      <c r="V56" s="38"/>
      <c r="W56" s="38"/>
      <c r="X56" s="38">
        <v>1</v>
      </c>
      <c r="Y56" s="89">
        <v>1</v>
      </c>
      <c r="Z56" s="38"/>
      <c r="AA56" s="89">
        <v>1</v>
      </c>
      <c r="AB56" s="38">
        <v>1</v>
      </c>
      <c r="AC56" s="89"/>
      <c r="AD56" s="38"/>
      <c r="AE56" s="39" t="s">
        <v>399</v>
      </c>
      <c r="AF56" s="171" t="s">
        <v>868</v>
      </c>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4"/>
      <c r="BU56" s="184"/>
      <c r="BV56" s="184"/>
      <c r="BW56" s="184"/>
      <c r="BX56" s="184"/>
      <c r="BY56" s="184"/>
      <c r="BZ56" s="184"/>
      <c r="CA56" s="184"/>
      <c r="CB56" s="184"/>
      <c r="CC56" s="184"/>
      <c r="CD56" s="184"/>
      <c r="CE56" s="184"/>
      <c r="CF56" s="184"/>
      <c r="CG56" s="184"/>
      <c r="CH56" s="184"/>
      <c r="CI56" s="184"/>
      <c r="CJ56" s="184"/>
      <c r="CK56" s="184"/>
      <c r="CL56" s="184"/>
      <c r="CM56" s="184"/>
      <c r="CN56" s="184"/>
      <c r="CO56" s="184"/>
      <c r="CP56" s="184"/>
      <c r="CQ56" s="184"/>
      <c r="CR56" s="184"/>
      <c r="CS56" s="184"/>
      <c r="CT56" s="184"/>
      <c r="CU56" s="184"/>
      <c r="CV56" s="184"/>
      <c r="CW56" s="184"/>
      <c r="CX56" s="184"/>
      <c r="CY56" s="184"/>
    </row>
    <row r="57" spans="1:16384" ht="21" customHeight="1" x14ac:dyDescent="0.15">
      <c r="A57" s="13">
        <v>53</v>
      </c>
      <c r="B57" s="13" t="s">
        <v>67</v>
      </c>
      <c r="C57" s="169"/>
      <c r="D57" s="38"/>
      <c r="E57" s="89">
        <v>1</v>
      </c>
      <c r="F57" s="38"/>
      <c r="G57" s="38">
        <v>1</v>
      </c>
      <c r="H57" s="38"/>
      <c r="I57" s="38"/>
      <c r="J57" s="38">
        <v>1</v>
      </c>
      <c r="K57" s="38"/>
      <c r="L57" s="38"/>
      <c r="M57" s="38"/>
      <c r="N57" s="38"/>
      <c r="O57" s="38"/>
      <c r="P57" s="38"/>
      <c r="Q57" s="38">
        <v>1</v>
      </c>
      <c r="R57" s="38"/>
      <c r="S57" s="38"/>
      <c r="T57" s="89"/>
      <c r="U57" s="172" t="s">
        <v>400</v>
      </c>
      <c r="V57" s="38"/>
      <c r="W57" s="38"/>
      <c r="X57" s="38">
        <v>1</v>
      </c>
      <c r="Y57" s="89">
        <v>1</v>
      </c>
      <c r="Z57" s="38"/>
      <c r="AA57" s="89">
        <v>1</v>
      </c>
      <c r="AB57" s="38">
        <v>1</v>
      </c>
      <c r="AC57" s="89"/>
      <c r="AD57" s="38"/>
      <c r="AE57" s="38"/>
      <c r="AF57" s="171" t="s">
        <v>869</v>
      </c>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c r="BU57" s="184"/>
      <c r="BV57" s="184"/>
      <c r="BW57" s="184"/>
      <c r="BX57" s="184"/>
      <c r="BY57" s="184"/>
      <c r="BZ57" s="184"/>
      <c r="CA57" s="184"/>
      <c r="CB57" s="184"/>
      <c r="CC57" s="184"/>
      <c r="CD57" s="184"/>
      <c r="CE57" s="184"/>
      <c r="CF57" s="184"/>
      <c r="CG57" s="184"/>
      <c r="CH57" s="184"/>
      <c r="CI57" s="184"/>
      <c r="CJ57" s="184"/>
      <c r="CK57" s="184"/>
      <c r="CL57" s="184"/>
      <c r="CM57" s="184"/>
      <c r="CN57" s="184"/>
      <c r="CO57" s="184"/>
      <c r="CP57" s="184"/>
      <c r="CQ57" s="184"/>
      <c r="CR57" s="184"/>
      <c r="CS57" s="184"/>
      <c r="CT57" s="184"/>
      <c r="CU57" s="184"/>
      <c r="CV57" s="184"/>
      <c r="CW57" s="184"/>
      <c r="CX57" s="184"/>
      <c r="CY57" s="184"/>
    </row>
    <row r="58" spans="1:16384" ht="21" customHeight="1" x14ac:dyDescent="0.15">
      <c r="A58" s="13">
        <v>54</v>
      </c>
      <c r="B58" s="13" t="s">
        <v>67</v>
      </c>
      <c r="C58" s="169"/>
      <c r="D58" s="38"/>
      <c r="E58" s="89">
        <v>1</v>
      </c>
      <c r="F58" s="38"/>
      <c r="G58" s="38">
        <v>1</v>
      </c>
      <c r="H58" s="38"/>
      <c r="I58" s="38"/>
      <c r="J58" s="38">
        <v>1</v>
      </c>
      <c r="K58" s="38"/>
      <c r="L58" s="38">
        <v>1</v>
      </c>
      <c r="M58" s="38"/>
      <c r="N58" s="38"/>
      <c r="O58" s="38"/>
      <c r="P58" s="38"/>
      <c r="Q58" s="38">
        <v>1</v>
      </c>
      <c r="R58" s="38"/>
      <c r="S58" s="38"/>
      <c r="T58" s="89">
        <v>1</v>
      </c>
      <c r="U58" s="172" t="s">
        <v>401</v>
      </c>
      <c r="V58" s="38"/>
      <c r="W58" s="38"/>
      <c r="X58" s="38">
        <v>1</v>
      </c>
      <c r="Y58" s="89">
        <v>1</v>
      </c>
      <c r="Z58" s="38"/>
      <c r="AA58" s="89">
        <v>1</v>
      </c>
      <c r="AB58" s="38">
        <v>1</v>
      </c>
      <c r="AC58" s="89"/>
      <c r="AD58" s="38"/>
      <c r="AE58" s="38"/>
      <c r="AF58" s="171" t="s">
        <v>870</v>
      </c>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4"/>
      <c r="CW58" s="184"/>
      <c r="CX58" s="184"/>
      <c r="CY58" s="184"/>
    </row>
    <row r="59" spans="1:16384" ht="21" customHeight="1" x14ac:dyDescent="0.15">
      <c r="A59" s="13">
        <v>55</v>
      </c>
      <c r="B59" s="13" t="s">
        <v>67</v>
      </c>
      <c r="C59" s="169"/>
      <c r="D59" s="38"/>
      <c r="E59" s="89">
        <v>1</v>
      </c>
      <c r="F59" s="38"/>
      <c r="G59" s="38">
        <v>1</v>
      </c>
      <c r="H59" s="38">
        <v>1</v>
      </c>
      <c r="I59" s="38"/>
      <c r="J59" s="38">
        <v>1</v>
      </c>
      <c r="K59" s="38"/>
      <c r="L59" s="38"/>
      <c r="M59" s="38"/>
      <c r="N59" s="38"/>
      <c r="O59" s="38"/>
      <c r="P59" s="38"/>
      <c r="Q59" s="38"/>
      <c r="R59" s="38"/>
      <c r="S59" s="38"/>
      <c r="T59" s="89">
        <v>1</v>
      </c>
      <c r="U59" s="172" t="s">
        <v>402</v>
      </c>
      <c r="V59" s="38">
        <v>1</v>
      </c>
      <c r="W59" s="38"/>
      <c r="X59" s="38">
        <v>1</v>
      </c>
      <c r="Y59" s="89"/>
      <c r="Z59" s="38"/>
      <c r="AA59" s="89">
        <v>1</v>
      </c>
      <c r="AB59" s="38"/>
      <c r="AC59" s="89">
        <v>1</v>
      </c>
      <c r="AD59" s="38"/>
      <c r="AE59" s="38"/>
      <c r="AF59" s="171" t="s">
        <v>871</v>
      </c>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row>
    <row r="60" spans="1:16384" ht="21" customHeight="1" x14ac:dyDescent="0.15">
      <c r="A60" s="299" t="s">
        <v>748</v>
      </c>
      <c r="B60" s="277"/>
      <c r="C60" s="176">
        <v>0</v>
      </c>
      <c r="D60" s="177">
        <v>0</v>
      </c>
      <c r="E60" s="178">
        <v>7</v>
      </c>
      <c r="F60" s="177">
        <v>2</v>
      </c>
      <c r="G60" s="177">
        <v>7</v>
      </c>
      <c r="H60" s="177">
        <v>1</v>
      </c>
      <c r="I60" s="177">
        <v>2</v>
      </c>
      <c r="J60" s="177">
        <v>6</v>
      </c>
      <c r="K60" s="177">
        <v>3</v>
      </c>
      <c r="L60" s="177">
        <v>5</v>
      </c>
      <c r="M60" s="177">
        <v>0</v>
      </c>
      <c r="N60" s="177">
        <v>0</v>
      </c>
      <c r="O60" s="177">
        <v>2</v>
      </c>
      <c r="P60" s="177">
        <v>0</v>
      </c>
      <c r="Q60" s="177">
        <v>6</v>
      </c>
      <c r="R60" s="177">
        <v>2</v>
      </c>
      <c r="S60" s="177">
        <v>2</v>
      </c>
      <c r="T60" s="178">
        <v>4</v>
      </c>
      <c r="U60" s="217"/>
      <c r="V60" s="177">
        <v>1</v>
      </c>
      <c r="W60" s="177">
        <v>0</v>
      </c>
      <c r="X60" s="177">
        <v>7</v>
      </c>
      <c r="Y60" s="178">
        <v>6</v>
      </c>
      <c r="Z60" s="177">
        <v>0</v>
      </c>
      <c r="AA60" s="178">
        <v>7</v>
      </c>
      <c r="AB60" s="177">
        <v>6</v>
      </c>
      <c r="AC60" s="178">
        <v>1</v>
      </c>
      <c r="AD60" s="177"/>
      <c r="AE60" s="177"/>
      <c r="AF60" s="179"/>
      <c r="AG60" s="21"/>
      <c r="AH60" s="21"/>
      <c r="AI60" s="164"/>
      <c r="AJ60" s="165"/>
      <c r="AK60" s="271"/>
      <c r="AL60" s="271"/>
      <c r="AM60" s="271"/>
      <c r="AN60" s="271"/>
      <c r="AO60" s="271"/>
      <c r="AP60" s="271"/>
      <c r="AQ60" s="271"/>
      <c r="AR60" s="271"/>
      <c r="AS60" s="271"/>
      <c r="AT60" s="271"/>
      <c r="AU60" s="271"/>
      <c r="AV60" s="271"/>
      <c r="AW60" s="271"/>
      <c r="AX60" s="271"/>
      <c r="AY60" s="271"/>
      <c r="AZ60" s="271"/>
      <c r="BA60" s="271"/>
      <c r="BB60" s="271"/>
      <c r="BC60" s="271"/>
      <c r="BD60" s="271"/>
      <c r="BE60" s="271"/>
      <c r="BF60" s="271"/>
      <c r="BG60" s="271"/>
      <c r="BH60" s="271"/>
      <c r="BI60" s="271"/>
      <c r="BJ60" s="271"/>
      <c r="BK60" s="271"/>
      <c r="BL60" s="351"/>
      <c r="BM60" s="271"/>
      <c r="BN60" s="271"/>
      <c r="BO60" s="271"/>
      <c r="BP60" s="271"/>
      <c r="BQ60" s="271"/>
      <c r="BR60" s="271"/>
      <c r="BS60" s="271"/>
      <c r="BT60" s="271"/>
      <c r="BU60" s="271"/>
      <c r="BV60" s="271"/>
      <c r="BW60" s="271"/>
      <c r="BX60" s="271"/>
      <c r="BY60" s="271"/>
      <c r="BZ60" s="271"/>
      <c r="CA60" s="271"/>
      <c r="CB60" s="271"/>
      <c r="CC60" s="271"/>
      <c r="CD60" s="271"/>
      <c r="CE60" s="271"/>
      <c r="CF60" s="271"/>
      <c r="CG60" s="271"/>
      <c r="CH60" s="271"/>
      <c r="CI60" s="271"/>
      <c r="CJ60" s="271"/>
      <c r="CK60" s="271"/>
      <c r="CL60" s="271"/>
      <c r="CM60" s="271"/>
      <c r="CN60" s="271"/>
      <c r="CO60" s="271"/>
      <c r="CP60" s="271"/>
      <c r="CQ60" s="271"/>
      <c r="CR60" s="351"/>
      <c r="CS60" s="271"/>
      <c r="CT60" s="271"/>
      <c r="CU60" s="271"/>
      <c r="CV60" s="271"/>
      <c r="CW60" s="271"/>
      <c r="CX60" s="271"/>
      <c r="CY60" s="271"/>
      <c r="CZ60" s="177"/>
      <c r="DA60" s="177"/>
      <c r="DB60" s="177"/>
      <c r="DC60" s="177"/>
      <c r="DD60" s="177"/>
      <c r="DE60" s="177"/>
      <c r="DF60" s="177"/>
      <c r="DG60" s="177"/>
      <c r="DH60" s="177"/>
      <c r="DI60" s="177"/>
      <c r="DJ60" s="177"/>
      <c r="DK60" s="177"/>
      <c r="DL60" s="178"/>
      <c r="DM60" s="178"/>
      <c r="DN60" s="177"/>
      <c r="DO60" s="177"/>
      <c r="DP60" s="177"/>
      <c r="DQ60" s="178"/>
      <c r="DR60" s="177"/>
      <c r="DS60" s="178"/>
      <c r="DT60" s="177"/>
      <c r="DU60" s="178"/>
      <c r="DV60" s="177"/>
      <c r="DW60" s="178"/>
      <c r="DX60" s="180"/>
      <c r="DY60" s="181"/>
      <c r="DZ60" s="181"/>
      <c r="EA60" s="176"/>
      <c r="EB60" s="177"/>
      <c r="EC60" s="178"/>
      <c r="ED60" s="177"/>
      <c r="EE60" s="177"/>
      <c r="EF60" s="177"/>
      <c r="EG60" s="177"/>
      <c r="EH60" s="177"/>
      <c r="EI60" s="177"/>
      <c r="EJ60" s="177"/>
      <c r="EK60" s="177"/>
      <c r="EL60" s="177"/>
      <c r="EM60" s="177"/>
      <c r="EN60" s="177"/>
      <c r="EO60" s="177"/>
      <c r="EP60" s="177"/>
      <c r="EQ60" s="177"/>
      <c r="ER60" s="178"/>
      <c r="ES60" s="178"/>
      <c r="ET60" s="177"/>
      <c r="EU60" s="177"/>
      <c r="EV60" s="177"/>
      <c r="EW60" s="178"/>
      <c r="EX60" s="177"/>
      <c r="EY60" s="178"/>
      <c r="EZ60" s="177"/>
      <c r="FA60" s="178"/>
      <c r="FB60" s="177"/>
      <c r="FC60" s="178"/>
      <c r="FD60" s="180"/>
      <c r="FE60" s="181"/>
      <c r="FF60" s="181"/>
      <c r="FG60" s="176"/>
      <c r="FH60" s="177"/>
      <c r="FI60" s="178"/>
      <c r="FJ60" s="177"/>
      <c r="FK60" s="177"/>
      <c r="FL60" s="177"/>
      <c r="FM60" s="177"/>
      <c r="FN60" s="177"/>
      <c r="FO60" s="177"/>
      <c r="FP60" s="177"/>
      <c r="FQ60" s="177"/>
      <c r="FR60" s="177"/>
      <c r="FS60" s="177"/>
      <c r="FT60" s="177"/>
      <c r="FU60" s="177"/>
      <c r="FV60" s="177"/>
      <c r="FW60" s="177"/>
      <c r="FX60" s="178"/>
      <c r="FY60" s="178"/>
      <c r="FZ60" s="177"/>
      <c r="GA60" s="177"/>
      <c r="GB60" s="177"/>
      <c r="GC60" s="178"/>
      <c r="GD60" s="177"/>
      <c r="GE60" s="178"/>
      <c r="GF60" s="177"/>
      <c r="GG60" s="178"/>
      <c r="GH60" s="177"/>
      <c r="GI60" s="178"/>
      <c r="GJ60" s="180"/>
      <c r="GK60" s="181"/>
      <c r="GL60" s="181"/>
      <c r="GM60" s="176"/>
      <c r="GN60" s="177"/>
      <c r="GO60" s="178"/>
      <c r="GP60" s="177"/>
      <c r="GQ60" s="177"/>
      <c r="GR60" s="177"/>
      <c r="GS60" s="177"/>
      <c r="GT60" s="177"/>
      <c r="GU60" s="177"/>
      <c r="GV60" s="177"/>
      <c r="GW60" s="177"/>
      <c r="GX60" s="177"/>
      <c r="GY60" s="177"/>
      <c r="GZ60" s="177"/>
      <c r="HA60" s="177"/>
      <c r="HB60" s="177"/>
      <c r="HC60" s="177"/>
      <c r="HD60" s="178"/>
      <c r="HE60" s="178"/>
      <c r="HF60" s="177"/>
      <c r="HG60" s="177"/>
      <c r="HH60" s="177"/>
      <c r="HI60" s="178"/>
      <c r="HJ60" s="177"/>
      <c r="HK60" s="178"/>
      <c r="HL60" s="177"/>
      <c r="HM60" s="178"/>
      <c r="HN60" s="177"/>
      <c r="HO60" s="178"/>
      <c r="HP60" s="180"/>
      <c r="HQ60" s="181"/>
      <c r="HR60" s="181"/>
      <c r="HS60" s="176"/>
      <c r="HT60" s="177"/>
      <c r="HU60" s="178"/>
      <c r="HV60" s="177"/>
      <c r="HW60" s="177"/>
      <c r="HX60" s="177"/>
      <c r="HY60" s="177"/>
      <c r="HZ60" s="177"/>
      <c r="IA60" s="177"/>
      <c r="IB60" s="177"/>
      <c r="IC60" s="177"/>
      <c r="ID60" s="177"/>
      <c r="IE60" s="177"/>
      <c r="IF60" s="177"/>
      <c r="IG60" s="177"/>
      <c r="IH60" s="177"/>
      <c r="II60" s="177"/>
      <c r="IJ60" s="178"/>
      <c r="IK60" s="178"/>
      <c r="IL60" s="177"/>
      <c r="IM60" s="177"/>
      <c r="IN60" s="177"/>
      <c r="IO60" s="178"/>
      <c r="IP60" s="177"/>
      <c r="IQ60" s="178"/>
      <c r="IR60" s="177"/>
      <c r="IS60" s="178"/>
      <c r="IT60" s="177"/>
      <c r="IU60" s="178"/>
      <c r="IV60" s="180"/>
      <c r="IW60" s="181"/>
      <c r="IX60" s="181"/>
      <c r="IY60" s="176"/>
      <c r="IZ60" s="177"/>
      <c r="JA60" s="178"/>
      <c r="JB60" s="177"/>
      <c r="JC60" s="177"/>
      <c r="JD60" s="177"/>
      <c r="JE60" s="177"/>
      <c r="JF60" s="177"/>
      <c r="JG60" s="177"/>
      <c r="JH60" s="177"/>
      <c r="JI60" s="177"/>
      <c r="JJ60" s="177"/>
      <c r="JK60" s="177"/>
      <c r="JL60" s="177"/>
      <c r="JM60" s="177"/>
      <c r="JN60" s="177"/>
      <c r="JO60" s="177"/>
      <c r="JP60" s="178"/>
      <c r="JQ60" s="178"/>
      <c r="JR60" s="177"/>
      <c r="JS60" s="177"/>
      <c r="JT60" s="177"/>
      <c r="JU60" s="178"/>
      <c r="JV60" s="177"/>
      <c r="JW60" s="178"/>
      <c r="JX60" s="177"/>
      <c r="JY60" s="178"/>
      <c r="JZ60" s="177"/>
      <c r="KA60" s="178"/>
      <c r="KB60" s="180"/>
      <c r="KC60" s="181"/>
      <c r="KD60" s="181"/>
      <c r="KE60" s="176"/>
      <c r="KF60" s="177"/>
      <c r="KG60" s="178"/>
      <c r="KH60" s="177"/>
      <c r="KI60" s="177"/>
      <c r="KJ60" s="177"/>
      <c r="KK60" s="177"/>
      <c r="KL60" s="177"/>
      <c r="KM60" s="177"/>
      <c r="KN60" s="177"/>
      <c r="KO60" s="177"/>
      <c r="KP60" s="177"/>
      <c r="KQ60" s="177"/>
      <c r="KR60" s="177"/>
      <c r="KS60" s="177"/>
      <c r="KT60" s="177"/>
      <c r="KU60" s="177"/>
      <c r="KV60" s="178"/>
      <c r="KW60" s="178"/>
      <c r="KX60" s="177"/>
      <c r="KY60" s="177"/>
      <c r="KZ60" s="177"/>
      <c r="LA60" s="178"/>
      <c r="LB60" s="177"/>
      <c r="LC60" s="178"/>
      <c r="LD60" s="177"/>
      <c r="LE60" s="178"/>
      <c r="LF60" s="177"/>
      <c r="LG60" s="178"/>
      <c r="LH60" s="180"/>
      <c r="LI60" s="181"/>
      <c r="LJ60" s="181"/>
      <c r="LK60" s="176"/>
      <c r="LL60" s="177"/>
      <c r="LM60" s="178"/>
      <c r="LN60" s="177"/>
      <c r="LO60" s="177"/>
      <c r="LP60" s="177"/>
      <c r="LQ60" s="177"/>
      <c r="LR60" s="177"/>
      <c r="LS60" s="177"/>
      <c r="LT60" s="177"/>
      <c r="LU60" s="177"/>
      <c r="LV60" s="177"/>
      <c r="LW60" s="177"/>
      <c r="LX60" s="177"/>
      <c r="LY60" s="177"/>
      <c r="LZ60" s="177"/>
      <c r="MA60" s="177"/>
      <c r="MB60" s="178"/>
      <c r="MC60" s="178"/>
      <c r="MD60" s="177"/>
      <c r="ME60" s="177"/>
      <c r="MF60" s="177"/>
      <c r="MG60" s="178"/>
      <c r="MH60" s="177"/>
      <c r="MI60" s="178"/>
      <c r="MJ60" s="177"/>
      <c r="MK60" s="178"/>
      <c r="ML60" s="177"/>
      <c r="MM60" s="178"/>
      <c r="MN60" s="180"/>
      <c r="MO60" s="181"/>
      <c r="MP60" s="181"/>
      <c r="MQ60" s="176"/>
      <c r="MR60" s="177"/>
      <c r="MS60" s="178"/>
      <c r="MT60" s="177"/>
      <c r="MU60" s="177"/>
      <c r="MV60" s="177"/>
      <c r="MW60" s="177"/>
      <c r="MX60" s="177"/>
      <c r="MY60" s="177"/>
      <c r="MZ60" s="177"/>
      <c r="NA60" s="177"/>
      <c r="NB60" s="177"/>
      <c r="NC60" s="177"/>
      <c r="ND60" s="177"/>
      <c r="NE60" s="177"/>
      <c r="NF60" s="177"/>
      <c r="NG60" s="177"/>
      <c r="NH60" s="178"/>
      <c r="NI60" s="178"/>
      <c r="NJ60" s="177"/>
      <c r="NK60" s="177"/>
      <c r="NL60" s="177"/>
      <c r="NM60" s="178"/>
      <c r="NN60" s="177"/>
      <c r="NO60" s="178"/>
      <c r="NP60" s="177"/>
      <c r="NQ60" s="178"/>
      <c r="NR60" s="177"/>
      <c r="NS60" s="178"/>
      <c r="NT60" s="180"/>
      <c r="NU60" s="181"/>
      <c r="NV60" s="181"/>
      <c r="NW60" s="176"/>
      <c r="NX60" s="177"/>
      <c r="NY60" s="178"/>
      <c r="NZ60" s="177"/>
      <c r="OA60" s="177"/>
      <c r="OB60" s="177"/>
      <c r="OC60" s="177"/>
      <c r="OD60" s="177"/>
      <c r="OE60" s="177"/>
      <c r="OF60" s="177"/>
      <c r="OG60" s="177"/>
      <c r="OH60" s="177"/>
      <c r="OI60" s="177"/>
      <c r="OJ60" s="177"/>
      <c r="OK60" s="177"/>
      <c r="OL60" s="177"/>
      <c r="OM60" s="177"/>
      <c r="ON60" s="178"/>
      <c r="OO60" s="178"/>
      <c r="OP60" s="177"/>
      <c r="OQ60" s="177"/>
      <c r="OR60" s="177"/>
      <c r="OS60" s="178"/>
      <c r="OT60" s="177"/>
      <c r="OU60" s="178"/>
      <c r="OV60" s="177"/>
      <c r="OW60" s="178"/>
      <c r="OX60" s="177"/>
      <c r="OY60" s="178"/>
      <c r="OZ60" s="180"/>
      <c r="PA60" s="181"/>
      <c r="PB60" s="181"/>
      <c r="PC60" s="176"/>
      <c r="PD60" s="177"/>
      <c r="PE60" s="178"/>
      <c r="PF60" s="177"/>
      <c r="PG60" s="177"/>
      <c r="PH60" s="177"/>
      <c r="PI60" s="177"/>
      <c r="PJ60" s="177"/>
      <c r="PK60" s="177"/>
      <c r="PL60" s="177"/>
      <c r="PM60" s="177"/>
      <c r="PN60" s="177"/>
      <c r="PO60" s="177"/>
      <c r="PP60" s="177"/>
      <c r="PQ60" s="177"/>
      <c r="PR60" s="177"/>
      <c r="PS60" s="177"/>
      <c r="PT60" s="178"/>
      <c r="PU60" s="178"/>
      <c r="PV60" s="177"/>
      <c r="PW60" s="177"/>
      <c r="PX60" s="177"/>
      <c r="PY60" s="178"/>
      <c r="PZ60" s="177"/>
      <c r="QA60" s="178"/>
      <c r="QB60" s="177"/>
      <c r="QC60" s="178"/>
      <c r="QD60" s="177"/>
      <c r="QE60" s="178"/>
      <c r="QF60" s="180"/>
      <c r="QG60" s="181"/>
      <c r="QH60" s="181"/>
      <c r="QI60" s="176"/>
      <c r="QJ60" s="177"/>
      <c r="QK60" s="178"/>
      <c r="QL60" s="177"/>
      <c r="QM60" s="177"/>
      <c r="QN60" s="177"/>
      <c r="QO60" s="177"/>
      <c r="QP60" s="177"/>
      <c r="QQ60" s="177"/>
      <c r="QR60" s="177"/>
      <c r="QS60" s="177"/>
      <c r="QT60" s="177"/>
      <c r="QU60" s="177"/>
      <c r="QV60" s="177"/>
      <c r="QW60" s="177"/>
      <c r="QX60" s="177"/>
      <c r="QY60" s="177"/>
      <c r="QZ60" s="178"/>
      <c r="RA60" s="178"/>
      <c r="RB60" s="177"/>
      <c r="RC60" s="177"/>
      <c r="RD60" s="177"/>
      <c r="RE60" s="178"/>
      <c r="RF60" s="177"/>
      <c r="RG60" s="178"/>
      <c r="RH60" s="177"/>
      <c r="RI60" s="178"/>
      <c r="RJ60" s="177"/>
      <c r="RK60" s="178"/>
      <c r="RL60" s="180"/>
      <c r="RM60" s="181"/>
      <c r="RN60" s="181"/>
      <c r="RO60" s="176"/>
      <c r="RP60" s="177"/>
      <c r="RQ60" s="178"/>
      <c r="RR60" s="177"/>
      <c r="RS60" s="177"/>
      <c r="RT60" s="177"/>
      <c r="RU60" s="177"/>
      <c r="RV60" s="177"/>
      <c r="RW60" s="177"/>
      <c r="RX60" s="177"/>
      <c r="RY60" s="177"/>
      <c r="RZ60" s="177"/>
      <c r="SA60" s="177"/>
      <c r="SB60" s="177"/>
      <c r="SC60" s="177"/>
      <c r="SD60" s="177"/>
      <c r="SE60" s="177"/>
      <c r="SF60" s="178"/>
      <c r="SG60" s="178"/>
      <c r="SH60" s="177"/>
      <c r="SI60" s="177"/>
      <c r="SJ60" s="177"/>
      <c r="SK60" s="178"/>
      <c r="SL60" s="177"/>
      <c r="SM60" s="178"/>
      <c r="SN60" s="177"/>
      <c r="SO60" s="178"/>
      <c r="SP60" s="177"/>
      <c r="SQ60" s="178"/>
      <c r="SR60" s="180"/>
      <c r="SS60" s="181"/>
      <c r="ST60" s="181"/>
      <c r="SU60" s="176"/>
      <c r="SV60" s="177"/>
      <c r="SW60" s="178"/>
      <c r="SX60" s="177"/>
      <c r="SY60" s="177"/>
      <c r="SZ60" s="177"/>
      <c r="TA60" s="177"/>
      <c r="TB60" s="177"/>
      <c r="TC60" s="177"/>
      <c r="TD60" s="177"/>
      <c r="TE60" s="177"/>
      <c r="TF60" s="177"/>
      <c r="TG60" s="177"/>
      <c r="TH60" s="177"/>
      <c r="TI60" s="177"/>
      <c r="TJ60" s="177"/>
      <c r="TK60" s="177"/>
      <c r="TL60" s="178"/>
      <c r="TM60" s="178"/>
      <c r="TN60" s="177"/>
      <c r="TO60" s="177"/>
      <c r="TP60" s="177"/>
      <c r="TQ60" s="178"/>
      <c r="TR60" s="177"/>
      <c r="TS60" s="178"/>
      <c r="TT60" s="177"/>
      <c r="TU60" s="178"/>
      <c r="TV60" s="177"/>
      <c r="TW60" s="178"/>
      <c r="TX60" s="180"/>
      <c r="TY60" s="181"/>
      <c r="TZ60" s="181"/>
      <c r="UA60" s="176"/>
      <c r="UB60" s="177"/>
      <c r="UC60" s="178"/>
      <c r="UD60" s="177"/>
      <c r="UE60" s="177"/>
      <c r="UF60" s="177"/>
      <c r="UG60" s="177"/>
      <c r="UH60" s="177"/>
      <c r="UI60" s="177"/>
      <c r="UJ60" s="177"/>
      <c r="UK60" s="177"/>
      <c r="UL60" s="177"/>
      <c r="UM60" s="177"/>
      <c r="UN60" s="177"/>
      <c r="UO60" s="177"/>
      <c r="UP60" s="177"/>
      <c r="UQ60" s="177"/>
      <c r="UR60" s="178"/>
      <c r="US60" s="178"/>
      <c r="UT60" s="177"/>
      <c r="UU60" s="177"/>
      <c r="UV60" s="177"/>
      <c r="UW60" s="178"/>
      <c r="UX60" s="177"/>
      <c r="UY60" s="178"/>
      <c r="UZ60" s="177"/>
      <c r="VA60" s="178"/>
      <c r="VB60" s="177"/>
      <c r="VC60" s="178"/>
      <c r="VD60" s="180"/>
      <c r="VE60" s="181"/>
      <c r="VF60" s="181"/>
      <c r="VG60" s="176"/>
      <c r="VH60" s="177"/>
      <c r="VI60" s="178"/>
      <c r="VJ60" s="177"/>
      <c r="VK60" s="177"/>
      <c r="VL60" s="177"/>
      <c r="VM60" s="177"/>
      <c r="VN60" s="177"/>
      <c r="VO60" s="177"/>
      <c r="VP60" s="177"/>
      <c r="VQ60" s="177"/>
      <c r="VR60" s="177"/>
      <c r="VS60" s="177"/>
      <c r="VT60" s="177"/>
      <c r="VU60" s="177"/>
      <c r="VV60" s="177"/>
      <c r="VW60" s="177"/>
      <c r="VX60" s="178"/>
      <c r="VY60" s="178"/>
      <c r="VZ60" s="177"/>
      <c r="WA60" s="177"/>
      <c r="WB60" s="177"/>
      <c r="WC60" s="178"/>
      <c r="WD60" s="177"/>
      <c r="WE60" s="178"/>
      <c r="WF60" s="177"/>
      <c r="WG60" s="178"/>
      <c r="WH60" s="177"/>
      <c r="WI60" s="178"/>
      <c r="WJ60" s="180"/>
      <c r="WK60" s="181"/>
      <c r="WL60" s="181"/>
      <c r="WM60" s="176"/>
      <c r="WN60" s="177"/>
      <c r="WO60" s="178"/>
      <c r="WP60" s="177"/>
      <c r="WQ60" s="177"/>
      <c r="WR60" s="177"/>
      <c r="WS60" s="177"/>
      <c r="WT60" s="177"/>
      <c r="WU60" s="177"/>
      <c r="WV60" s="177"/>
      <c r="WW60" s="177"/>
      <c r="WX60" s="177"/>
      <c r="WY60" s="177"/>
      <c r="WZ60" s="177"/>
      <c r="XA60" s="177"/>
      <c r="XB60" s="177"/>
      <c r="XC60" s="177"/>
      <c r="XD60" s="178"/>
      <c r="XE60" s="178"/>
      <c r="XF60" s="177"/>
      <c r="XG60" s="177"/>
      <c r="XH60" s="177"/>
      <c r="XI60" s="178"/>
      <c r="XJ60" s="177"/>
      <c r="XK60" s="178"/>
      <c r="XL60" s="177"/>
      <c r="XM60" s="178"/>
      <c r="XN60" s="177"/>
      <c r="XO60" s="178"/>
      <c r="XP60" s="180"/>
      <c r="XQ60" s="181"/>
      <c r="XR60" s="181"/>
      <c r="XS60" s="176"/>
      <c r="XT60" s="177"/>
      <c r="XU60" s="178"/>
      <c r="XV60" s="177"/>
      <c r="XW60" s="177"/>
      <c r="XX60" s="177"/>
      <c r="XY60" s="177"/>
      <c r="XZ60" s="177"/>
      <c r="YA60" s="177"/>
      <c r="YB60" s="177"/>
      <c r="YC60" s="177"/>
      <c r="YD60" s="177"/>
      <c r="YE60" s="177"/>
      <c r="YF60" s="177"/>
      <c r="YG60" s="177"/>
      <c r="YH60" s="177"/>
      <c r="YI60" s="177"/>
      <c r="YJ60" s="178"/>
      <c r="YK60" s="178"/>
      <c r="YL60" s="177"/>
      <c r="YM60" s="177"/>
      <c r="YN60" s="177"/>
      <c r="YO60" s="178"/>
      <c r="YP60" s="177"/>
      <c r="YQ60" s="178"/>
      <c r="YR60" s="177"/>
      <c r="YS60" s="178"/>
      <c r="YT60" s="177"/>
      <c r="YU60" s="178"/>
      <c r="YV60" s="180"/>
      <c r="YW60" s="181"/>
      <c r="YX60" s="181"/>
      <c r="YY60" s="176"/>
      <c r="YZ60" s="177"/>
      <c r="ZA60" s="178"/>
      <c r="ZB60" s="177"/>
      <c r="ZC60" s="177"/>
      <c r="ZD60" s="177"/>
      <c r="ZE60" s="177"/>
      <c r="ZF60" s="177"/>
      <c r="ZG60" s="177"/>
      <c r="ZH60" s="177"/>
      <c r="ZI60" s="177"/>
      <c r="ZJ60" s="177"/>
      <c r="ZK60" s="177"/>
      <c r="ZL60" s="177"/>
      <c r="ZM60" s="177"/>
      <c r="ZN60" s="177"/>
      <c r="ZO60" s="177"/>
      <c r="ZP60" s="178"/>
      <c r="ZQ60" s="178"/>
      <c r="ZR60" s="177"/>
      <c r="ZS60" s="177"/>
      <c r="ZT60" s="177"/>
      <c r="ZU60" s="178"/>
      <c r="ZV60" s="177"/>
      <c r="ZW60" s="178"/>
      <c r="ZX60" s="177"/>
      <c r="ZY60" s="178"/>
      <c r="ZZ60" s="177"/>
      <c r="AAA60" s="178"/>
      <c r="AAB60" s="180"/>
      <c r="AAC60" s="181"/>
      <c r="AAD60" s="181"/>
      <c r="AAE60" s="176"/>
      <c r="AAF60" s="177"/>
      <c r="AAG60" s="178"/>
      <c r="AAH60" s="177"/>
      <c r="AAI60" s="177"/>
      <c r="AAJ60" s="177"/>
      <c r="AAK60" s="177"/>
      <c r="AAL60" s="177"/>
      <c r="AAM60" s="177"/>
      <c r="AAN60" s="177"/>
      <c r="AAO60" s="177"/>
      <c r="AAP60" s="177"/>
      <c r="AAQ60" s="177"/>
      <c r="AAR60" s="177"/>
      <c r="AAS60" s="177"/>
      <c r="AAT60" s="177"/>
      <c r="AAU60" s="177"/>
      <c r="AAV60" s="178"/>
      <c r="AAW60" s="178"/>
      <c r="AAX60" s="177"/>
      <c r="AAY60" s="177"/>
      <c r="AAZ60" s="177"/>
      <c r="ABA60" s="178"/>
      <c r="ABB60" s="177"/>
      <c r="ABC60" s="178"/>
      <c r="ABD60" s="177"/>
      <c r="ABE60" s="178"/>
      <c r="ABF60" s="177"/>
      <c r="ABG60" s="178"/>
      <c r="ABH60" s="180"/>
      <c r="ABI60" s="181"/>
      <c r="ABJ60" s="181"/>
      <c r="ABK60" s="176"/>
      <c r="ABL60" s="177"/>
      <c r="ABM60" s="178"/>
      <c r="ABN60" s="177"/>
      <c r="ABO60" s="177"/>
      <c r="ABP60" s="177"/>
      <c r="ABQ60" s="177"/>
      <c r="ABR60" s="177"/>
      <c r="ABS60" s="177"/>
      <c r="ABT60" s="177"/>
      <c r="ABU60" s="177"/>
      <c r="ABV60" s="177"/>
      <c r="ABW60" s="177"/>
      <c r="ABX60" s="177"/>
      <c r="ABY60" s="177"/>
      <c r="ABZ60" s="177"/>
      <c r="ACA60" s="177"/>
      <c r="ACB60" s="178"/>
      <c r="ACC60" s="178"/>
      <c r="ACD60" s="177"/>
      <c r="ACE60" s="177"/>
      <c r="ACF60" s="177"/>
      <c r="ACG60" s="178"/>
      <c r="ACH60" s="177"/>
      <c r="ACI60" s="178"/>
      <c r="ACJ60" s="177"/>
      <c r="ACK60" s="178"/>
      <c r="ACL60" s="177"/>
      <c r="ACM60" s="178"/>
      <c r="ACN60" s="180"/>
      <c r="ACO60" s="181"/>
      <c r="ACP60" s="181"/>
      <c r="ACQ60" s="176"/>
      <c r="ACR60" s="177"/>
      <c r="ACS60" s="178"/>
      <c r="ACT60" s="177"/>
      <c r="ACU60" s="177"/>
      <c r="ACV60" s="177"/>
      <c r="ACW60" s="177"/>
      <c r="ACX60" s="177"/>
      <c r="ACY60" s="177"/>
      <c r="ACZ60" s="177"/>
      <c r="ADA60" s="177"/>
      <c r="ADB60" s="177"/>
      <c r="ADC60" s="177"/>
      <c r="ADD60" s="177"/>
      <c r="ADE60" s="177"/>
      <c r="ADF60" s="177"/>
      <c r="ADG60" s="177"/>
      <c r="ADH60" s="178"/>
      <c r="ADI60" s="178"/>
      <c r="ADJ60" s="177"/>
      <c r="ADK60" s="177"/>
      <c r="ADL60" s="177"/>
      <c r="ADM60" s="178"/>
      <c r="ADN60" s="177"/>
      <c r="ADO60" s="178"/>
      <c r="ADP60" s="177"/>
      <c r="ADQ60" s="178"/>
      <c r="ADR60" s="177"/>
      <c r="ADS60" s="178"/>
      <c r="ADT60" s="180"/>
      <c r="ADU60" s="181"/>
      <c r="ADV60" s="181"/>
      <c r="ADW60" s="176"/>
      <c r="ADX60" s="177"/>
      <c r="ADY60" s="178"/>
      <c r="ADZ60" s="177"/>
      <c r="AEA60" s="177"/>
      <c r="AEB60" s="177"/>
      <c r="AEC60" s="177"/>
      <c r="AED60" s="177"/>
      <c r="AEE60" s="177"/>
      <c r="AEF60" s="177"/>
      <c r="AEG60" s="177"/>
      <c r="AEH60" s="177"/>
      <c r="AEI60" s="177"/>
      <c r="AEJ60" s="177"/>
      <c r="AEK60" s="177"/>
      <c r="AEL60" s="177"/>
      <c r="AEM60" s="177"/>
      <c r="AEN60" s="178"/>
      <c r="AEO60" s="178"/>
      <c r="AEP60" s="177"/>
      <c r="AEQ60" s="177"/>
      <c r="AER60" s="177"/>
      <c r="AES60" s="178"/>
      <c r="AET60" s="177"/>
      <c r="AEU60" s="178"/>
      <c r="AEV60" s="177"/>
      <c r="AEW60" s="178"/>
      <c r="AEX60" s="177"/>
      <c r="AEY60" s="178"/>
      <c r="AEZ60" s="180"/>
      <c r="AFA60" s="181"/>
      <c r="AFB60" s="181"/>
      <c r="AFC60" s="176"/>
      <c r="AFD60" s="177"/>
      <c r="AFE60" s="178"/>
      <c r="AFF60" s="177"/>
      <c r="AFG60" s="177"/>
      <c r="AFH60" s="177"/>
      <c r="AFI60" s="177"/>
      <c r="AFJ60" s="177"/>
      <c r="AFK60" s="177"/>
      <c r="AFL60" s="177"/>
      <c r="AFM60" s="177"/>
      <c r="AFN60" s="177"/>
      <c r="AFO60" s="177"/>
      <c r="AFP60" s="177"/>
      <c r="AFQ60" s="177"/>
      <c r="AFR60" s="177"/>
      <c r="AFS60" s="177"/>
      <c r="AFT60" s="178"/>
      <c r="AFU60" s="178"/>
      <c r="AFV60" s="177"/>
      <c r="AFW60" s="177"/>
      <c r="AFX60" s="177"/>
      <c r="AFY60" s="178"/>
      <c r="AFZ60" s="177"/>
      <c r="AGA60" s="178"/>
      <c r="AGB60" s="177"/>
      <c r="AGC60" s="178"/>
      <c r="AGD60" s="177"/>
      <c r="AGE60" s="178"/>
      <c r="AGF60" s="180"/>
      <c r="AGG60" s="181"/>
      <c r="AGH60" s="181"/>
      <c r="AGI60" s="176"/>
      <c r="AGJ60" s="177"/>
      <c r="AGK60" s="178"/>
      <c r="AGL60" s="177"/>
      <c r="AGM60" s="177"/>
      <c r="AGN60" s="177"/>
      <c r="AGO60" s="177"/>
      <c r="AGP60" s="177"/>
      <c r="AGQ60" s="177"/>
      <c r="AGR60" s="177"/>
      <c r="AGS60" s="177"/>
      <c r="AGT60" s="177"/>
      <c r="AGU60" s="177"/>
      <c r="AGV60" s="177"/>
      <c r="AGW60" s="177"/>
      <c r="AGX60" s="177"/>
      <c r="AGY60" s="177"/>
      <c r="AGZ60" s="178"/>
      <c r="AHA60" s="178"/>
      <c r="AHB60" s="177"/>
      <c r="AHC60" s="177"/>
      <c r="AHD60" s="177"/>
      <c r="AHE60" s="178"/>
      <c r="AHF60" s="177"/>
      <c r="AHG60" s="178"/>
      <c r="AHH60" s="177"/>
      <c r="AHI60" s="178"/>
      <c r="AHJ60" s="177"/>
      <c r="AHK60" s="178"/>
      <c r="AHL60" s="180"/>
      <c r="AHM60" s="181"/>
      <c r="AHN60" s="181"/>
      <c r="AHO60" s="176"/>
      <c r="AHP60" s="177"/>
      <c r="AHQ60" s="178"/>
      <c r="AHR60" s="177"/>
      <c r="AHS60" s="177"/>
      <c r="AHT60" s="177"/>
      <c r="AHU60" s="177"/>
      <c r="AHV60" s="177"/>
      <c r="AHW60" s="177"/>
      <c r="AHX60" s="177"/>
      <c r="AHY60" s="177"/>
      <c r="AHZ60" s="177"/>
      <c r="AIA60" s="177"/>
      <c r="AIB60" s="177"/>
      <c r="AIC60" s="177"/>
      <c r="AID60" s="177"/>
      <c r="AIE60" s="177"/>
      <c r="AIF60" s="178"/>
      <c r="AIG60" s="178"/>
      <c r="AIH60" s="177"/>
      <c r="AII60" s="177"/>
      <c r="AIJ60" s="177"/>
      <c r="AIK60" s="178"/>
      <c r="AIL60" s="177"/>
      <c r="AIM60" s="178"/>
      <c r="AIN60" s="177"/>
      <c r="AIO60" s="178"/>
      <c r="AIP60" s="177"/>
      <c r="AIQ60" s="178"/>
      <c r="AIR60" s="180"/>
      <c r="AIS60" s="181"/>
      <c r="AIT60" s="181"/>
      <c r="AIU60" s="176"/>
      <c r="AIV60" s="177"/>
      <c r="AIW60" s="178"/>
      <c r="AIX60" s="177"/>
      <c r="AIY60" s="177"/>
      <c r="AIZ60" s="177"/>
      <c r="AJA60" s="177"/>
      <c r="AJB60" s="177"/>
      <c r="AJC60" s="177"/>
      <c r="AJD60" s="177"/>
      <c r="AJE60" s="177"/>
      <c r="AJF60" s="177"/>
      <c r="AJG60" s="177"/>
      <c r="AJH60" s="177"/>
      <c r="AJI60" s="177"/>
      <c r="AJJ60" s="177"/>
      <c r="AJK60" s="177"/>
      <c r="AJL60" s="178"/>
      <c r="AJM60" s="178"/>
      <c r="AJN60" s="177"/>
      <c r="AJO60" s="177"/>
      <c r="AJP60" s="177"/>
      <c r="AJQ60" s="178"/>
      <c r="AJR60" s="177"/>
      <c r="AJS60" s="178"/>
      <c r="AJT60" s="177"/>
      <c r="AJU60" s="178"/>
      <c r="AJV60" s="177"/>
      <c r="AJW60" s="178"/>
      <c r="AJX60" s="180"/>
      <c r="AJY60" s="181"/>
      <c r="AJZ60" s="181"/>
      <c r="AKA60" s="176"/>
      <c r="AKB60" s="177"/>
      <c r="AKC60" s="178"/>
      <c r="AKD60" s="177"/>
      <c r="AKE60" s="177"/>
      <c r="AKF60" s="177"/>
      <c r="AKG60" s="177"/>
      <c r="AKH60" s="177"/>
      <c r="AKI60" s="177"/>
      <c r="AKJ60" s="177"/>
      <c r="AKK60" s="177"/>
      <c r="AKL60" s="177"/>
      <c r="AKM60" s="177"/>
      <c r="AKN60" s="177"/>
      <c r="AKO60" s="177"/>
      <c r="AKP60" s="177"/>
      <c r="AKQ60" s="177"/>
      <c r="AKR60" s="178"/>
      <c r="AKS60" s="178"/>
      <c r="AKT60" s="177"/>
      <c r="AKU60" s="177"/>
      <c r="AKV60" s="177"/>
      <c r="AKW60" s="178"/>
      <c r="AKX60" s="177"/>
      <c r="AKY60" s="178"/>
      <c r="AKZ60" s="177"/>
      <c r="ALA60" s="178"/>
      <c r="ALB60" s="177"/>
      <c r="ALC60" s="178"/>
      <c r="ALD60" s="180"/>
      <c r="ALE60" s="181"/>
      <c r="ALF60" s="181"/>
      <c r="ALG60" s="176"/>
      <c r="ALH60" s="177"/>
      <c r="ALI60" s="178"/>
      <c r="ALJ60" s="177"/>
      <c r="ALK60" s="177"/>
      <c r="ALL60" s="177"/>
      <c r="ALM60" s="177"/>
      <c r="ALN60" s="177"/>
      <c r="ALO60" s="177"/>
      <c r="ALP60" s="177"/>
      <c r="ALQ60" s="177"/>
      <c r="ALR60" s="177"/>
      <c r="ALS60" s="177"/>
      <c r="ALT60" s="177"/>
      <c r="ALU60" s="177"/>
      <c r="ALV60" s="177"/>
      <c r="ALW60" s="177"/>
      <c r="ALX60" s="178"/>
      <c r="ALY60" s="178"/>
      <c r="ALZ60" s="177"/>
      <c r="AMA60" s="177"/>
      <c r="AMB60" s="177"/>
      <c r="AMC60" s="178"/>
      <c r="AMD60" s="177"/>
      <c r="AME60" s="178"/>
      <c r="AMF60" s="177"/>
      <c r="AMG60" s="178"/>
      <c r="AMH60" s="177"/>
      <c r="AMI60" s="178"/>
      <c r="AMJ60" s="180"/>
      <c r="AMK60" s="181"/>
      <c r="AML60" s="181"/>
      <c r="AMM60" s="176"/>
      <c r="AMN60" s="177"/>
      <c r="AMO60" s="178"/>
      <c r="AMP60" s="177"/>
      <c r="AMQ60" s="177"/>
      <c r="AMR60" s="177"/>
      <c r="AMS60" s="177"/>
      <c r="AMT60" s="177"/>
      <c r="AMU60" s="177"/>
      <c r="AMV60" s="177"/>
      <c r="AMW60" s="177"/>
      <c r="AMX60" s="177"/>
      <c r="AMY60" s="177"/>
      <c r="AMZ60" s="177"/>
      <c r="ANA60" s="177"/>
      <c r="ANB60" s="177"/>
      <c r="ANC60" s="177"/>
      <c r="AND60" s="178"/>
      <c r="ANE60" s="178"/>
      <c r="ANF60" s="177"/>
      <c r="ANG60" s="177"/>
      <c r="ANH60" s="177"/>
      <c r="ANI60" s="178"/>
      <c r="ANJ60" s="177"/>
      <c r="ANK60" s="178"/>
      <c r="ANL60" s="177"/>
      <c r="ANM60" s="178"/>
      <c r="ANN60" s="177"/>
      <c r="ANO60" s="178"/>
      <c r="ANP60" s="180"/>
      <c r="ANQ60" s="181"/>
      <c r="ANR60" s="181"/>
      <c r="ANS60" s="176"/>
      <c r="ANT60" s="177"/>
      <c r="ANU60" s="178"/>
      <c r="ANV60" s="177"/>
      <c r="ANW60" s="177"/>
      <c r="ANX60" s="177"/>
      <c r="ANY60" s="177"/>
      <c r="ANZ60" s="177"/>
      <c r="AOA60" s="177"/>
      <c r="AOB60" s="177"/>
      <c r="AOC60" s="177"/>
      <c r="AOD60" s="177"/>
      <c r="AOE60" s="177"/>
      <c r="AOF60" s="177"/>
      <c r="AOG60" s="177"/>
      <c r="AOH60" s="177"/>
      <c r="AOI60" s="177"/>
      <c r="AOJ60" s="178"/>
      <c r="AOK60" s="178"/>
      <c r="AOL60" s="177"/>
      <c r="AOM60" s="177"/>
      <c r="AON60" s="177"/>
      <c r="AOO60" s="178"/>
      <c r="AOP60" s="177"/>
      <c r="AOQ60" s="178"/>
      <c r="AOR60" s="177"/>
      <c r="AOS60" s="178"/>
      <c r="AOT60" s="177"/>
      <c r="AOU60" s="178"/>
      <c r="AOV60" s="180"/>
      <c r="AOW60" s="181"/>
      <c r="AOX60" s="181"/>
      <c r="AOY60" s="176"/>
      <c r="AOZ60" s="177"/>
      <c r="APA60" s="178"/>
      <c r="APB60" s="177"/>
      <c r="APC60" s="177"/>
      <c r="APD60" s="177"/>
      <c r="APE60" s="177"/>
      <c r="APF60" s="177"/>
      <c r="APG60" s="177"/>
      <c r="APH60" s="177"/>
      <c r="API60" s="177"/>
      <c r="APJ60" s="177"/>
      <c r="APK60" s="177"/>
      <c r="APL60" s="177"/>
      <c r="APM60" s="177"/>
      <c r="APN60" s="177"/>
      <c r="APO60" s="177"/>
      <c r="APP60" s="178"/>
      <c r="APQ60" s="178"/>
      <c r="APR60" s="177"/>
      <c r="APS60" s="177"/>
      <c r="APT60" s="177"/>
      <c r="APU60" s="178"/>
      <c r="APV60" s="177"/>
      <c r="APW60" s="178"/>
      <c r="APX60" s="177"/>
      <c r="APY60" s="178"/>
      <c r="APZ60" s="177"/>
      <c r="AQA60" s="178"/>
      <c r="AQB60" s="180"/>
      <c r="AQC60" s="181"/>
      <c r="AQD60" s="181"/>
      <c r="AQE60" s="176"/>
      <c r="AQF60" s="177"/>
      <c r="AQG60" s="178"/>
      <c r="AQH60" s="177"/>
      <c r="AQI60" s="177"/>
      <c r="AQJ60" s="177"/>
      <c r="AQK60" s="177"/>
      <c r="AQL60" s="177"/>
      <c r="AQM60" s="177"/>
      <c r="AQN60" s="177"/>
      <c r="AQO60" s="177"/>
      <c r="AQP60" s="177"/>
      <c r="AQQ60" s="177"/>
      <c r="AQR60" s="177"/>
      <c r="AQS60" s="177"/>
      <c r="AQT60" s="177"/>
      <c r="AQU60" s="177"/>
      <c r="AQV60" s="178"/>
      <c r="AQW60" s="178"/>
      <c r="AQX60" s="177"/>
      <c r="AQY60" s="177"/>
      <c r="AQZ60" s="177"/>
      <c r="ARA60" s="178"/>
      <c r="ARB60" s="177"/>
      <c r="ARC60" s="178"/>
      <c r="ARD60" s="177"/>
      <c r="ARE60" s="178"/>
      <c r="ARF60" s="177"/>
      <c r="ARG60" s="178"/>
      <c r="ARH60" s="180"/>
      <c r="ARI60" s="181"/>
      <c r="ARJ60" s="181"/>
      <c r="ARK60" s="176"/>
      <c r="ARL60" s="177"/>
      <c r="ARM60" s="178"/>
      <c r="ARN60" s="177"/>
      <c r="ARO60" s="177"/>
      <c r="ARP60" s="177"/>
      <c r="ARQ60" s="177"/>
      <c r="ARR60" s="177"/>
      <c r="ARS60" s="177"/>
      <c r="ART60" s="177"/>
      <c r="ARU60" s="177"/>
      <c r="ARV60" s="177"/>
      <c r="ARW60" s="177"/>
      <c r="ARX60" s="177"/>
      <c r="ARY60" s="177"/>
      <c r="ARZ60" s="177"/>
      <c r="ASA60" s="177"/>
      <c r="ASB60" s="178"/>
      <c r="ASC60" s="178"/>
      <c r="ASD60" s="177"/>
      <c r="ASE60" s="177"/>
      <c r="ASF60" s="177"/>
      <c r="ASG60" s="178"/>
      <c r="ASH60" s="177"/>
      <c r="ASI60" s="178"/>
      <c r="ASJ60" s="177"/>
      <c r="ASK60" s="178"/>
      <c r="ASL60" s="177"/>
      <c r="ASM60" s="178"/>
      <c r="ASN60" s="180"/>
      <c r="ASO60" s="181"/>
      <c r="ASP60" s="181"/>
      <c r="ASQ60" s="176"/>
      <c r="ASR60" s="177"/>
      <c r="ASS60" s="178"/>
      <c r="AST60" s="177"/>
      <c r="ASU60" s="177"/>
      <c r="ASV60" s="177"/>
      <c r="ASW60" s="177"/>
      <c r="ASX60" s="177"/>
      <c r="ASY60" s="177"/>
      <c r="ASZ60" s="177"/>
      <c r="ATA60" s="177"/>
      <c r="ATB60" s="177"/>
      <c r="ATC60" s="177"/>
      <c r="ATD60" s="177"/>
      <c r="ATE60" s="177"/>
      <c r="ATF60" s="177"/>
      <c r="ATG60" s="177"/>
      <c r="ATH60" s="178"/>
      <c r="ATI60" s="178"/>
      <c r="ATJ60" s="177"/>
      <c r="ATK60" s="177"/>
      <c r="ATL60" s="177"/>
      <c r="ATM60" s="178"/>
      <c r="ATN60" s="177"/>
      <c r="ATO60" s="178"/>
      <c r="ATP60" s="177"/>
      <c r="ATQ60" s="178"/>
      <c r="ATR60" s="177"/>
      <c r="ATS60" s="178"/>
      <c r="ATT60" s="180"/>
      <c r="ATU60" s="181"/>
      <c r="ATV60" s="181"/>
      <c r="ATW60" s="176"/>
      <c r="ATX60" s="177"/>
      <c r="ATY60" s="178"/>
      <c r="ATZ60" s="177"/>
      <c r="AUA60" s="177"/>
      <c r="AUB60" s="177"/>
      <c r="AUC60" s="177"/>
      <c r="AUD60" s="177"/>
      <c r="AUE60" s="177"/>
      <c r="AUF60" s="177"/>
      <c r="AUG60" s="177"/>
      <c r="AUH60" s="177"/>
      <c r="AUI60" s="177"/>
      <c r="AUJ60" s="177"/>
      <c r="AUK60" s="177"/>
      <c r="AUL60" s="177"/>
      <c r="AUM60" s="177"/>
      <c r="AUN60" s="178"/>
      <c r="AUO60" s="178"/>
      <c r="AUP60" s="177"/>
      <c r="AUQ60" s="177"/>
      <c r="AUR60" s="177"/>
      <c r="AUS60" s="178"/>
      <c r="AUT60" s="177"/>
      <c r="AUU60" s="178"/>
      <c r="AUV60" s="177"/>
      <c r="AUW60" s="178"/>
      <c r="AUX60" s="177"/>
      <c r="AUY60" s="178"/>
      <c r="AUZ60" s="180"/>
      <c r="AVA60" s="181"/>
      <c r="AVB60" s="181"/>
      <c r="AVC60" s="176"/>
      <c r="AVD60" s="177"/>
      <c r="AVE60" s="178"/>
      <c r="AVF60" s="177"/>
      <c r="AVG60" s="177"/>
      <c r="AVH60" s="177"/>
      <c r="AVI60" s="177"/>
      <c r="AVJ60" s="177"/>
      <c r="AVK60" s="177"/>
      <c r="AVL60" s="177"/>
      <c r="AVM60" s="177"/>
      <c r="AVN60" s="177"/>
      <c r="AVO60" s="177"/>
      <c r="AVP60" s="177"/>
      <c r="AVQ60" s="177"/>
      <c r="AVR60" s="177"/>
      <c r="AVS60" s="177"/>
      <c r="AVT60" s="178"/>
      <c r="AVU60" s="178"/>
      <c r="AVV60" s="177"/>
      <c r="AVW60" s="177"/>
      <c r="AVX60" s="177"/>
      <c r="AVY60" s="178"/>
      <c r="AVZ60" s="177"/>
      <c r="AWA60" s="178"/>
      <c r="AWB60" s="177"/>
      <c r="AWC60" s="178"/>
      <c r="AWD60" s="177"/>
      <c r="AWE60" s="178"/>
      <c r="AWF60" s="180"/>
      <c r="AWG60" s="181"/>
      <c r="AWH60" s="181"/>
      <c r="AWI60" s="176"/>
      <c r="AWJ60" s="177"/>
      <c r="AWK60" s="178"/>
      <c r="AWL60" s="177"/>
      <c r="AWM60" s="177"/>
      <c r="AWN60" s="177"/>
      <c r="AWO60" s="177"/>
      <c r="AWP60" s="177"/>
      <c r="AWQ60" s="177"/>
      <c r="AWR60" s="177"/>
      <c r="AWS60" s="177"/>
      <c r="AWT60" s="177"/>
      <c r="AWU60" s="177"/>
      <c r="AWV60" s="177"/>
      <c r="AWW60" s="177"/>
      <c r="AWX60" s="177"/>
      <c r="AWY60" s="177"/>
      <c r="AWZ60" s="178"/>
      <c r="AXA60" s="178"/>
      <c r="AXB60" s="177"/>
      <c r="AXC60" s="177"/>
      <c r="AXD60" s="177"/>
      <c r="AXE60" s="178"/>
      <c r="AXF60" s="177"/>
      <c r="AXG60" s="178"/>
      <c r="AXH60" s="177"/>
      <c r="AXI60" s="178"/>
      <c r="AXJ60" s="177"/>
      <c r="AXK60" s="178"/>
      <c r="AXL60" s="180"/>
      <c r="AXM60" s="181"/>
      <c r="AXN60" s="181"/>
      <c r="AXO60" s="176"/>
      <c r="AXP60" s="177"/>
      <c r="AXQ60" s="178"/>
      <c r="AXR60" s="177"/>
      <c r="AXS60" s="177"/>
      <c r="AXT60" s="177"/>
      <c r="AXU60" s="177"/>
      <c r="AXV60" s="177"/>
      <c r="AXW60" s="177"/>
      <c r="AXX60" s="177"/>
      <c r="AXY60" s="177"/>
      <c r="AXZ60" s="177"/>
      <c r="AYA60" s="177"/>
      <c r="AYB60" s="177"/>
      <c r="AYC60" s="177"/>
      <c r="AYD60" s="177"/>
      <c r="AYE60" s="177"/>
      <c r="AYF60" s="178"/>
      <c r="AYG60" s="178"/>
      <c r="AYH60" s="177"/>
      <c r="AYI60" s="177"/>
      <c r="AYJ60" s="177"/>
      <c r="AYK60" s="178"/>
      <c r="AYL60" s="177"/>
      <c r="AYM60" s="178"/>
      <c r="AYN60" s="177"/>
      <c r="AYO60" s="178"/>
      <c r="AYP60" s="177"/>
      <c r="AYQ60" s="178"/>
      <c r="AYR60" s="180"/>
      <c r="AYS60" s="181"/>
      <c r="AYT60" s="181"/>
      <c r="AYU60" s="176"/>
      <c r="AYV60" s="177"/>
      <c r="AYW60" s="178"/>
      <c r="AYX60" s="177"/>
      <c r="AYY60" s="177"/>
      <c r="AYZ60" s="177"/>
      <c r="AZA60" s="177"/>
      <c r="AZB60" s="177"/>
      <c r="AZC60" s="177"/>
      <c r="AZD60" s="177"/>
      <c r="AZE60" s="177"/>
      <c r="AZF60" s="177"/>
      <c r="AZG60" s="177"/>
      <c r="AZH60" s="177"/>
      <c r="AZI60" s="177"/>
      <c r="AZJ60" s="177"/>
      <c r="AZK60" s="177"/>
      <c r="AZL60" s="178"/>
      <c r="AZM60" s="178"/>
      <c r="AZN60" s="177"/>
      <c r="AZO60" s="177"/>
      <c r="AZP60" s="177"/>
      <c r="AZQ60" s="178"/>
      <c r="AZR60" s="177"/>
      <c r="AZS60" s="178"/>
      <c r="AZT60" s="177"/>
      <c r="AZU60" s="178"/>
      <c r="AZV60" s="177"/>
      <c r="AZW60" s="178"/>
      <c r="AZX60" s="180"/>
      <c r="AZY60" s="181"/>
      <c r="AZZ60" s="181"/>
      <c r="BAA60" s="176"/>
      <c r="BAB60" s="177"/>
      <c r="BAC60" s="178"/>
      <c r="BAD60" s="177"/>
      <c r="BAE60" s="177"/>
      <c r="BAF60" s="177"/>
      <c r="BAG60" s="177"/>
      <c r="BAH60" s="177"/>
      <c r="BAI60" s="177"/>
      <c r="BAJ60" s="177"/>
      <c r="BAK60" s="177"/>
      <c r="BAL60" s="177"/>
      <c r="BAM60" s="177"/>
      <c r="BAN60" s="177"/>
      <c r="BAO60" s="177"/>
      <c r="BAP60" s="177"/>
      <c r="BAQ60" s="177"/>
      <c r="BAR60" s="178"/>
      <c r="BAS60" s="178"/>
      <c r="BAT60" s="177"/>
      <c r="BAU60" s="177"/>
      <c r="BAV60" s="177"/>
      <c r="BAW60" s="178"/>
      <c r="BAX60" s="177"/>
      <c r="BAY60" s="178"/>
      <c r="BAZ60" s="177"/>
      <c r="BBA60" s="178"/>
      <c r="BBB60" s="177"/>
      <c r="BBC60" s="178"/>
      <c r="BBD60" s="180"/>
      <c r="BBE60" s="181"/>
      <c r="BBF60" s="181"/>
      <c r="BBG60" s="176"/>
      <c r="BBH60" s="177"/>
      <c r="BBI60" s="178"/>
      <c r="BBJ60" s="177"/>
      <c r="BBK60" s="177"/>
      <c r="BBL60" s="177"/>
      <c r="BBM60" s="177"/>
      <c r="BBN60" s="177"/>
      <c r="BBO60" s="177"/>
      <c r="BBP60" s="177"/>
      <c r="BBQ60" s="177"/>
      <c r="BBR60" s="177"/>
      <c r="BBS60" s="177"/>
      <c r="BBT60" s="177"/>
      <c r="BBU60" s="177"/>
      <c r="BBV60" s="177"/>
      <c r="BBW60" s="177"/>
      <c r="BBX60" s="178"/>
      <c r="BBY60" s="178"/>
      <c r="BBZ60" s="177"/>
      <c r="BCA60" s="177"/>
      <c r="BCB60" s="177"/>
      <c r="BCC60" s="178"/>
      <c r="BCD60" s="177"/>
      <c r="BCE60" s="178"/>
      <c r="BCF60" s="177"/>
      <c r="BCG60" s="178"/>
      <c r="BCH60" s="177"/>
      <c r="BCI60" s="178"/>
      <c r="BCJ60" s="180"/>
      <c r="BCK60" s="181"/>
      <c r="BCL60" s="181"/>
      <c r="BCM60" s="176"/>
      <c r="BCN60" s="177"/>
      <c r="BCO60" s="178"/>
      <c r="BCP60" s="177"/>
      <c r="BCQ60" s="177"/>
      <c r="BCR60" s="177"/>
      <c r="BCS60" s="177"/>
      <c r="BCT60" s="177"/>
      <c r="BCU60" s="177"/>
      <c r="BCV60" s="177"/>
      <c r="BCW60" s="177"/>
      <c r="BCX60" s="177"/>
      <c r="BCY60" s="177"/>
      <c r="BCZ60" s="177"/>
      <c r="BDA60" s="177"/>
      <c r="BDB60" s="177"/>
      <c r="BDC60" s="177"/>
      <c r="BDD60" s="178"/>
      <c r="BDE60" s="178"/>
      <c r="BDF60" s="177"/>
      <c r="BDG60" s="177"/>
      <c r="BDH60" s="177"/>
      <c r="BDI60" s="178"/>
      <c r="BDJ60" s="177"/>
      <c r="BDK60" s="178"/>
      <c r="BDL60" s="177"/>
      <c r="BDM60" s="178"/>
      <c r="BDN60" s="177"/>
      <c r="BDO60" s="178"/>
      <c r="BDP60" s="180"/>
      <c r="BDQ60" s="181"/>
      <c r="BDR60" s="181"/>
      <c r="BDS60" s="176"/>
      <c r="BDT60" s="177"/>
      <c r="BDU60" s="178"/>
      <c r="BDV60" s="177"/>
      <c r="BDW60" s="177"/>
      <c r="BDX60" s="177"/>
      <c r="BDY60" s="177"/>
      <c r="BDZ60" s="177"/>
      <c r="BEA60" s="177"/>
      <c r="BEB60" s="177"/>
      <c r="BEC60" s="177"/>
      <c r="BED60" s="177"/>
      <c r="BEE60" s="177"/>
      <c r="BEF60" s="177"/>
      <c r="BEG60" s="177"/>
      <c r="BEH60" s="177"/>
      <c r="BEI60" s="177"/>
      <c r="BEJ60" s="178"/>
      <c r="BEK60" s="178"/>
      <c r="BEL60" s="177"/>
      <c r="BEM60" s="177"/>
      <c r="BEN60" s="177"/>
      <c r="BEO60" s="178"/>
      <c r="BEP60" s="177"/>
      <c r="BEQ60" s="178"/>
      <c r="BER60" s="177"/>
      <c r="BES60" s="178"/>
      <c r="BET60" s="177"/>
      <c r="BEU60" s="178"/>
      <c r="BEV60" s="180"/>
      <c r="BEW60" s="181"/>
      <c r="BEX60" s="181"/>
      <c r="BEY60" s="176"/>
      <c r="BEZ60" s="177"/>
      <c r="BFA60" s="178"/>
      <c r="BFB60" s="177"/>
      <c r="BFC60" s="177"/>
      <c r="BFD60" s="177"/>
      <c r="BFE60" s="177"/>
      <c r="BFF60" s="177"/>
      <c r="BFG60" s="177"/>
      <c r="BFH60" s="177"/>
      <c r="BFI60" s="177"/>
      <c r="BFJ60" s="177"/>
      <c r="BFK60" s="177"/>
      <c r="BFL60" s="177"/>
      <c r="BFM60" s="177"/>
      <c r="BFN60" s="177"/>
      <c r="BFO60" s="177"/>
      <c r="BFP60" s="178"/>
      <c r="BFQ60" s="178"/>
      <c r="BFR60" s="177"/>
      <c r="BFS60" s="177"/>
      <c r="BFT60" s="177"/>
      <c r="BFU60" s="178"/>
      <c r="BFV60" s="177"/>
      <c r="BFW60" s="178"/>
      <c r="BFX60" s="177"/>
      <c r="BFY60" s="178"/>
      <c r="BFZ60" s="177"/>
      <c r="BGA60" s="178"/>
      <c r="BGB60" s="180"/>
      <c r="BGC60" s="181"/>
      <c r="BGD60" s="181"/>
      <c r="BGE60" s="176"/>
      <c r="BGF60" s="177"/>
      <c r="BGG60" s="178"/>
      <c r="BGH60" s="177"/>
      <c r="BGI60" s="177"/>
      <c r="BGJ60" s="177"/>
      <c r="BGK60" s="177"/>
      <c r="BGL60" s="177"/>
      <c r="BGM60" s="177"/>
      <c r="BGN60" s="177"/>
      <c r="BGO60" s="177"/>
      <c r="BGP60" s="177"/>
      <c r="BGQ60" s="177"/>
      <c r="BGR60" s="177"/>
      <c r="BGS60" s="177"/>
      <c r="BGT60" s="177"/>
      <c r="BGU60" s="177"/>
      <c r="BGV60" s="178"/>
      <c r="BGW60" s="178"/>
      <c r="BGX60" s="177"/>
      <c r="BGY60" s="177"/>
      <c r="BGZ60" s="177"/>
      <c r="BHA60" s="178"/>
      <c r="BHB60" s="177"/>
      <c r="BHC60" s="178"/>
      <c r="BHD60" s="177"/>
      <c r="BHE60" s="178"/>
      <c r="BHF60" s="177"/>
      <c r="BHG60" s="178"/>
      <c r="BHH60" s="180"/>
      <c r="BHI60" s="181"/>
      <c r="BHJ60" s="181"/>
      <c r="BHK60" s="176"/>
      <c r="BHL60" s="177"/>
      <c r="BHM60" s="178"/>
      <c r="BHN60" s="177"/>
      <c r="BHO60" s="177"/>
      <c r="BHP60" s="177"/>
      <c r="BHQ60" s="177"/>
      <c r="BHR60" s="177"/>
      <c r="BHS60" s="177"/>
      <c r="BHT60" s="177"/>
      <c r="BHU60" s="177"/>
      <c r="BHV60" s="177"/>
      <c r="BHW60" s="177"/>
      <c r="BHX60" s="177"/>
      <c r="BHY60" s="177"/>
      <c r="BHZ60" s="177"/>
      <c r="BIA60" s="177"/>
      <c r="BIB60" s="178"/>
      <c r="BIC60" s="178"/>
      <c r="BID60" s="177"/>
      <c r="BIE60" s="177"/>
      <c r="BIF60" s="177"/>
      <c r="BIG60" s="178"/>
      <c r="BIH60" s="177"/>
      <c r="BII60" s="178"/>
      <c r="BIJ60" s="177"/>
      <c r="BIK60" s="178"/>
      <c r="BIL60" s="177"/>
      <c r="BIM60" s="178"/>
      <c r="BIN60" s="180"/>
      <c r="BIO60" s="181"/>
      <c r="BIP60" s="181"/>
      <c r="BIQ60" s="176"/>
      <c r="BIR60" s="177"/>
      <c r="BIS60" s="178"/>
      <c r="BIT60" s="177"/>
      <c r="BIU60" s="177"/>
      <c r="BIV60" s="177"/>
      <c r="BIW60" s="177"/>
      <c r="BIX60" s="177"/>
      <c r="BIY60" s="177"/>
      <c r="BIZ60" s="177"/>
      <c r="BJA60" s="177"/>
      <c r="BJB60" s="177"/>
      <c r="BJC60" s="177"/>
      <c r="BJD60" s="177"/>
      <c r="BJE60" s="177"/>
      <c r="BJF60" s="177"/>
      <c r="BJG60" s="177"/>
      <c r="BJH60" s="178"/>
      <c r="BJI60" s="178"/>
      <c r="BJJ60" s="177"/>
      <c r="BJK60" s="177"/>
      <c r="BJL60" s="177"/>
      <c r="BJM60" s="178"/>
      <c r="BJN60" s="177"/>
      <c r="BJO60" s="178"/>
      <c r="BJP60" s="177"/>
      <c r="BJQ60" s="178"/>
      <c r="BJR60" s="177"/>
      <c r="BJS60" s="178"/>
      <c r="BJT60" s="180"/>
      <c r="BJU60" s="181"/>
      <c r="BJV60" s="181"/>
      <c r="BJW60" s="176"/>
      <c r="BJX60" s="177"/>
      <c r="BJY60" s="178"/>
      <c r="BJZ60" s="177"/>
      <c r="BKA60" s="177"/>
      <c r="BKB60" s="177"/>
      <c r="BKC60" s="177"/>
      <c r="BKD60" s="177"/>
      <c r="BKE60" s="177"/>
      <c r="BKF60" s="177"/>
      <c r="BKG60" s="177"/>
      <c r="BKH60" s="177"/>
      <c r="BKI60" s="177"/>
      <c r="BKJ60" s="177"/>
      <c r="BKK60" s="177"/>
      <c r="BKL60" s="177"/>
      <c r="BKM60" s="177"/>
      <c r="BKN60" s="178"/>
      <c r="BKO60" s="178"/>
      <c r="BKP60" s="177"/>
      <c r="BKQ60" s="177"/>
      <c r="BKR60" s="177"/>
      <c r="BKS60" s="178"/>
      <c r="BKT60" s="177"/>
      <c r="BKU60" s="178"/>
      <c r="BKV60" s="177"/>
      <c r="BKW60" s="178"/>
      <c r="BKX60" s="177"/>
      <c r="BKY60" s="178"/>
      <c r="BKZ60" s="180"/>
      <c r="BLA60" s="181"/>
      <c r="BLB60" s="181"/>
      <c r="BLC60" s="176"/>
      <c r="BLD60" s="177"/>
      <c r="BLE60" s="178"/>
      <c r="BLF60" s="177"/>
      <c r="BLG60" s="177"/>
      <c r="BLH60" s="177"/>
      <c r="BLI60" s="177"/>
      <c r="BLJ60" s="177"/>
      <c r="BLK60" s="177"/>
      <c r="BLL60" s="177"/>
      <c r="BLM60" s="177"/>
      <c r="BLN60" s="177"/>
      <c r="BLO60" s="177"/>
      <c r="BLP60" s="177"/>
      <c r="BLQ60" s="177"/>
      <c r="BLR60" s="177"/>
      <c r="BLS60" s="177"/>
      <c r="BLT60" s="178"/>
      <c r="BLU60" s="178"/>
      <c r="BLV60" s="177"/>
      <c r="BLW60" s="177"/>
      <c r="BLX60" s="177"/>
      <c r="BLY60" s="178"/>
      <c r="BLZ60" s="177"/>
      <c r="BMA60" s="178"/>
      <c r="BMB60" s="177"/>
      <c r="BMC60" s="178"/>
      <c r="BMD60" s="177"/>
      <c r="BME60" s="178"/>
      <c r="BMF60" s="180"/>
      <c r="BMG60" s="181"/>
      <c r="BMH60" s="181"/>
      <c r="BMI60" s="176"/>
      <c r="BMJ60" s="177"/>
      <c r="BMK60" s="178"/>
      <c r="BML60" s="177"/>
      <c r="BMM60" s="177"/>
      <c r="BMN60" s="177"/>
      <c r="BMO60" s="177"/>
      <c r="BMP60" s="177"/>
      <c r="BMQ60" s="177"/>
      <c r="BMR60" s="177"/>
      <c r="BMS60" s="177"/>
      <c r="BMT60" s="177"/>
      <c r="BMU60" s="177"/>
      <c r="BMV60" s="177"/>
      <c r="BMW60" s="177"/>
      <c r="BMX60" s="177"/>
      <c r="BMY60" s="177"/>
      <c r="BMZ60" s="178"/>
      <c r="BNA60" s="178"/>
      <c r="BNB60" s="177"/>
      <c r="BNC60" s="177"/>
      <c r="BND60" s="177"/>
      <c r="BNE60" s="178"/>
      <c r="BNF60" s="177"/>
      <c r="BNG60" s="178"/>
      <c r="BNH60" s="177"/>
      <c r="BNI60" s="178"/>
      <c r="BNJ60" s="177"/>
      <c r="BNK60" s="178"/>
      <c r="BNL60" s="180"/>
      <c r="BNM60" s="181"/>
      <c r="BNN60" s="181"/>
      <c r="BNO60" s="176"/>
      <c r="BNP60" s="177"/>
      <c r="BNQ60" s="178"/>
      <c r="BNR60" s="177"/>
      <c r="BNS60" s="177"/>
      <c r="BNT60" s="177"/>
      <c r="BNU60" s="177"/>
      <c r="BNV60" s="177"/>
      <c r="BNW60" s="177"/>
      <c r="BNX60" s="177"/>
      <c r="BNY60" s="177"/>
      <c r="BNZ60" s="177"/>
      <c r="BOA60" s="177"/>
      <c r="BOB60" s="177"/>
      <c r="BOC60" s="177"/>
      <c r="BOD60" s="177"/>
      <c r="BOE60" s="177"/>
      <c r="BOF60" s="178"/>
      <c r="BOG60" s="178"/>
      <c r="BOH60" s="177"/>
      <c r="BOI60" s="177"/>
      <c r="BOJ60" s="177"/>
      <c r="BOK60" s="178"/>
      <c r="BOL60" s="177"/>
      <c r="BOM60" s="178"/>
      <c r="BON60" s="177"/>
      <c r="BOO60" s="178"/>
      <c r="BOP60" s="177"/>
      <c r="BOQ60" s="178"/>
      <c r="BOR60" s="180"/>
      <c r="BOS60" s="181"/>
      <c r="BOT60" s="181"/>
      <c r="BOU60" s="176"/>
      <c r="BOV60" s="177"/>
      <c r="BOW60" s="178"/>
      <c r="BOX60" s="177"/>
      <c r="BOY60" s="177"/>
      <c r="BOZ60" s="177"/>
      <c r="BPA60" s="177"/>
      <c r="BPB60" s="177"/>
      <c r="BPC60" s="177"/>
      <c r="BPD60" s="177"/>
      <c r="BPE60" s="177"/>
      <c r="BPF60" s="177"/>
      <c r="BPG60" s="177"/>
      <c r="BPH60" s="177"/>
      <c r="BPI60" s="177"/>
      <c r="BPJ60" s="177"/>
      <c r="BPK60" s="177"/>
      <c r="BPL60" s="178"/>
      <c r="BPM60" s="178"/>
      <c r="BPN60" s="177"/>
      <c r="BPO60" s="177"/>
      <c r="BPP60" s="177"/>
      <c r="BPQ60" s="178"/>
      <c r="BPR60" s="177"/>
      <c r="BPS60" s="178"/>
      <c r="BPT60" s="177"/>
      <c r="BPU60" s="178"/>
      <c r="BPV60" s="177"/>
      <c r="BPW60" s="178"/>
      <c r="BPX60" s="180"/>
      <c r="BPY60" s="181"/>
      <c r="BPZ60" s="181"/>
      <c r="BQA60" s="176"/>
      <c r="BQB60" s="177"/>
      <c r="BQC60" s="178"/>
      <c r="BQD60" s="177"/>
      <c r="BQE60" s="177"/>
      <c r="BQF60" s="177"/>
      <c r="BQG60" s="177"/>
      <c r="BQH60" s="177"/>
      <c r="BQI60" s="177"/>
      <c r="BQJ60" s="177"/>
      <c r="BQK60" s="177"/>
      <c r="BQL60" s="177"/>
      <c r="BQM60" s="177"/>
      <c r="BQN60" s="177"/>
      <c r="BQO60" s="177"/>
      <c r="BQP60" s="177"/>
      <c r="BQQ60" s="177"/>
      <c r="BQR60" s="178"/>
      <c r="BQS60" s="178"/>
      <c r="BQT60" s="177"/>
      <c r="BQU60" s="177"/>
      <c r="BQV60" s="177"/>
      <c r="BQW60" s="178"/>
      <c r="BQX60" s="177"/>
      <c r="BQY60" s="178"/>
      <c r="BQZ60" s="177"/>
      <c r="BRA60" s="178"/>
      <c r="BRB60" s="177"/>
      <c r="BRC60" s="178"/>
      <c r="BRD60" s="180"/>
      <c r="BRE60" s="181"/>
      <c r="BRF60" s="181"/>
      <c r="BRG60" s="176"/>
      <c r="BRH60" s="177"/>
      <c r="BRI60" s="178"/>
      <c r="BRJ60" s="177"/>
      <c r="BRK60" s="177"/>
      <c r="BRL60" s="177"/>
      <c r="BRM60" s="177"/>
      <c r="BRN60" s="177"/>
      <c r="BRO60" s="177"/>
      <c r="BRP60" s="177"/>
      <c r="BRQ60" s="177"/>
      <c r="BRR60" s="177"/>
      <c r="BRS60" s="177"/>
      <c r="BRT60" s="177"/>
      <c r="BRU60" s="177"/>
      <c r="BRV60" s="177"/>
      <c r="BRW60" s="177"/>
      <c r="BRX60" s="178"/>
      <c r="BRY60" s="178"/>
      <c r="BRZ60" s="177"/>
      <c r="BSA60" s="177"/>
      <c r="BSB60" s="177"/>
      <c r="BSC60" s="178"/>
      <c r="BSD60" s="177"/>
      <c r="BSE60" s="178"/>
      <c r="BSF60" s="177"/>
      <c r="BSG60" s="178"/>
      <c r="BSH60" s="177"/>
      <c r="BSI60" s="178"/>
      <c r="BSJ60" s="180"/>
      <c r="BSK60" s="181"/>
      <c r="BSL60" s="181"/>
      <c r="BSM60" s="176"/>
      <c r="BSN60" s="177"/>
      <c r="BSO60" s="178"/>
      <c r="BSP60" s="177"/>
      <c r="BSQ60" s="177"/>
      <c r="BSR60" s="177"/>
      <c r="BSS60" s="177"/>
      <c r="BST60" s="177"/>
      <c r="BSU60" s="177"/>
      <c r="BSV60" s="177"/>
      <c r="BSW60" s="177"/>
      <c r="BSX60" s="177"/>
      <c r="BSY60" s="177"/>
      <c r="BSZ60" s="177"/>
      <c r="BTA60" s="177"/>
      <c r="BTB60" s="177"/>
      <c r="BTC60" s="177"/>
      <c r="BTD60" s="178"/>
      <c r="BTE60" s="178"/>
      <c r="BTF60" s="177"/>
      <c r="BTG60" s="177"/>
      <c r="BTH60" s="177"/>
      <c r="BTI60" s="178"/>
      <c r="BTJ60" s="177"/>
      <c r="BTK60" s="178"/>
      <c r="BTL60" s="177"/>
      <c r="BTM60" s="178"/>
      <c r="BTN60" s="177"/>
      <c r="BTO60" s="178"/>
      <c r="BTP60" s="180"/>
      <c r="BTQ60" s="181"/>
      <c r="BTR60" s="181"/>
      <c r="BTS60" s="176"/>
      <c r="BTT60" s="177"/>
      <c r="BTU60" s="178"/>
      <c r="BTV60" s="177"/>
      <c r="BTW60" s="177"/>
      <c r="BTX60" s="177"/>
      <c r="BTY60" s="177"/>
      <c r="BTZ60" s="177"/>
      <c r="BUA60" s="177"/>
      <c r="BUB60" s="177"/>
      <c r="BUC60" s="177"/>
      <c r="BUD60" s="177"/>
      <c r="BUE60" s="177"/>
      <c r="BUF60" s="177"/>
      <c r="BUG60" s="177"/>
      <c r="BUH60" s="177"/>
      <c r="BUI60" s="177"/>
      <c r="BUJ60" s="178"/>
      <c r="BUK60" s="178"/>
      <c r="BUL60" s="177"/>
      <c r="BUM60" s="177"/>
      <c r="BUN60" s="177"/>
      <c r="BUO60" s="178"/>
      <c r="BUP60" s="177"/>
      <c r="BUQ60" s="178"/>
      <c r="BUR60" s="177"/>
      <c r="BUS60" s="178"/>
      <c r="BUT60" s="177"/>
      <c r="BUU60" s="178"/>
      <c r="BUV60" s="180"/>
      <c r="BUW60" s="181"/>
      <c r="BUX60" s="181"/>
      <c r="BUY60" s="176"/>
      <c r="BUZ60" s="177"/>
      <c r="BVA60" s="178"/>
      <c r="BVB60" s="177"/>
      <c r="BVC60" s="177"/>
      <c r="BVD60" s="177"/>
      <c r="BVE60" s="177"/>
      <c r="BVF60" s="177"/>
      <c r="BVG60" s="177"/>
      <c r="BVH60" s="177"/>
      <c r="BVI60" s="177"/>
      <c r="BVJ60" s="177"/>
      <c r="BVK60" s="177"/>
      <c r="BVL60" s="177"/>
      <c r="BVM60" s="177"/>
      <c r="BVN60" s="177"/>
      <c r="BVO60" s="177"/>
      <c r="BVP60" s="178"/>
      <c r="BVQ60" s="178"/>
      <c r="BVR60" s="177"/>
      <c r="BVS60" s="177"/>
      <c r="BVT60" s="177"/>
      <c r="BVU60" s="178"/>
      <c r="BVV60" s="177"/>
      <c r="BVW60" s="178"/>
      <c r="BVX60" s="177"/>
      <c r="BVY60" s="178"/>
      <c r="BVZ60" s="177"/>
      <c r="BWA60" s="178"/>
      <c r="BWB60" s="180"/>
      <c r="BWC60" s="181"/>
      <c r="BWD60" s="181"/>
      <c r="BWE60" s="176"/>
      <c r="BWF60" s="177"/>
      <c r="BWG60" s="178"/>
      <c r="BWH60" s="177"/>
      <c r="BWI60" s="177"/>
      <c r="BWJ60" s="177"/>
      <c r="BWK60" s="177"/>
      <c r="BWL60" s="177"/>
      <c r="BWM60" s="177"/>
      <c r="BWN60" s="177"/>
      <c r="BWO60" s="177"/>
      <c r="BWP60" s="177"/>
      <c r="BWQ60" s="177"/>
      <c r="BWR60" s="177"/>
      <c r="BWS60" s="177"/>
      <c r="BWT60" s="177"/>
      <c r="BWU60" s="177"/>
      <c r="BWV60" s="178"/>
      <c r="BWW60" s="178"/>
      <c r="BWX60" s="177"/>
      <c r="BWY60" s="177"/>
      <c r="BWZ60" s="177"/>
      <c r="BXA60" s="178"/>
      <c r="BXB60" s="177"/>
      <c r="BXC60" s="178"/>
      <c r="BXD60" s="177"/>
      <c r="BXE60" s="178"/>
      <c r="BXF60" s="177"/>
      <c r="BXG60" s="178"/>
      <c r="BXH60" s="180"/>
      <c r="BXI60" s="181"/>
      <c r="BXJ60" s="181"/>
      <c r="BXK60" s="176"/>
      <c r="BXL60" s="177"/>
      <c r="BXM60" s="178"/>
      <c r="BXN60" s="177"/>
      <c r="BXO60" s="177"/>
      <c r="BXP60" s="177"/>
      <c r="BXQ60" s="177"/>
      <c r="BXR60" s="177"/>
      <c r="BXS60" s="177"/>
      <c r="BXT60" s="177"/>
      <c r="BXU60" s="177"/>
      <c r="BXV60" s="177"/>
      <c r="BXW60" s="177"/>
      <c r="BXX60" s="177"/>
      <c r="BXY60" s="177"/>
      <c r="BXZ60" s="177"/>
      <c r="BYA60" s="177"/>
      <c r="BYB60" s="178"/>
      <c r="BYC60" s="178"/>
      <c r="BYD60" s="177"/>
      <c r="BYE60" s="177"/>
      <c r="BYF60" s="177"/>
      <c r="BYG60" s="178"/>
      <c r="BYH60" s="177"/>
      <c r="BYI60" s="178"/>
      <c r="BYJ60" s="177"/>
      <c r="BYK60" s="178"/>
      <c r="BYL60" s="177"/>
      <c r="BYM60" s="178"/>
      <c r="BYN60" s="180"/>
      <c r="BYO60" s="181"/>
      <c r="BYP60" s="181"/>
      <c r="BYQ60" s="176"/>
      <c r="BYR60" s="177"/>
      <c r="BYS60" s="178"/>
      <c r="BYT60" s="177"/>
      <c r="BYU60" s="177"/>
      <c r="BYV60" s="177"/>
      <c r="BYW60" s="177"/>
      <c r="BYX60" s="177"/>
      <c r="BYY60" s="177"/>
      <c r="BYZ60" s="177"/>
      <c r="BZA60" s="177"/>
      <c r="BZB60" s="177"/>
      <c r="BZC60" s="177"/>
      <c r="BZD60" s="177"/>
      <c r="BZE60" s="177"/>
      <c r="BZF60" s="177"/>
      <c r="BZG60" s="177"/>
      <c r="BZH60" s="178"/>
      <c r="BZI60" s="178"/>
      <c r="BZJ60" s="177"/>
      <c r="BZK60" s="177"/>
      <c r="BZL60" s="177"/>
      <c r="BZM60" s="178"/>
      <c r="BZN60" s="177"/>
      <c r="BZO60" s="178"/>
      <c r="BZP60" s="177"/>
      <c r="BZQ60" s="178"/>
      <c r="BZR60" s="177"/>
      <c r="BZS60" s="178"/>
      <c r="BZT60" s="180"/>
      <c r="BZU60" s="181"/>
      <c r="BZV60" s="181"/>
      <c r="BZW60" s="176"/>
      <c r="BZX60" s="177"/>
      <c r="BZY60" s="178"/>
      <c r="BZZ60" s="177"/>
      <c r="CAA60" s="177"/>
      <c r="CAB60" s="177"/>
      <c r="CAC60" s="177"/>
      <c r="CAD60" s="177"/>
      <c r="CAE60" s="177"/>
      <c r="CAF60" s="177"/>
      <c r="CAG60" s="177"/>
      <c r="CAH60" s="177"/>
      <c r="CAI60" s="177"/>
      <c r="CAJ60" s="177"/>
      <c r="CAK60" s="177"/>
      <c r="CAL60" s="177"/>
      <c r="CAM60" s="177"/>
      <c r="CAN60" s="178"/>
      <c r="CAO60" s="178"/>
      <c r="CAP60" s="177"/>
      <c r="CAQ60" s="177"/>
      <c r="CAR60" s="177"/>
      <c r="CAS60" s="178"/>
      <c r="CAT60" s="177"/>
      <c r="CAU60" s="178"/>
      <c r="CAV60" s="177"/>
      <c r="CAW60" s="178"/>
      <c r="CAX60" s="177"/>
      <c r="CAY60" s="178"/>
      <c r="CAZ60" s="180"/>
      <c r="CBA60" s="181"/>
      <c r="CBB60" s="181"/>
      <c r="CBC60" s="176"/>
      <c r="CBD60" s="177"/>
      <c r="CBE60" s="178"/>
      <c r="CBF60" s="177"/>
      <c r="CBG60" s="177"/>
      <c r="CBH60" s="177"/>
      <c r="CBI60" s="177"/>
      <c r="CBJ60" s="177"/>
      <c r="CBK60" s="177"/>
      <c r="CBL60" s="177"/>
      <c r="CBM60" s="177"/>
      <c r="CBN60" s="177"/>
      <c r="CBO60" s="177"/>
      <c r="CBP60" s="177"/>
      <c r="CBQ60" s="177"/>
      <c r="CBR60" s="177"/>
      <c r="CBS60" s="177"/>
      <c r="CBT60" s="178"/>
      <c r="CBU60" s="178"/>
      <c r="CBV60" s="177"/>
      <c r="CBW60" s="177"/>
      <c r="CBX60" s="177"/>
      <c r="CBY60" s="178"/>
      <c r="CBZ60" s="177"/>
      <c r="CCA60" s="178"/>
      <c r="CCB60" s="177"/>
      <c r="CCC60" s="178"/>
      <c r="CCD60" s="177"/>
      <c r="CCE60" s="178"/>
      <c r="CCF60" s="180"/>
      <c r="CCG60" s="181"/>
      <c r="CCH60" s="181"/>
      <c r="CCI60" s="176"/>
      <c r="CCJ60" s="177"/>
      <c r="CCK60" s="178"/>
      <c r="CCL60" s="177"/>
      <c r="CCM60" s="177"/>
      <c r="CCN60" s="177"/>
      <c r="CCO60" s="177"/>
      <c r="CCP60" s="177"/>
      <c r="CCQ60" s="177"/>
      <c r="CCR60" s="177"/>
      <c r="CCS60" s="177"/>
      <c r="CCT60" s="177"/>
      <c r="CCU60" s="177"/>
      <c r="CCV60" s="177"/>
      <c r="CCW60" s="177"/>
      <c r="CCX60" s="177"/>
      <c r="CCY60" s="177"/>
      <c r="CCZ60" s="178"/>
      <c r="CDA60" s="178"/>
      <c r="CDB60" s="177"/>
      <c r="CDC60" s="177"/>
      <c r="CDD60" s="177"/>
      <c r="CDE60" s="178"/>
      <c r="CDF60" s="177"/>
      <c r="CDG60" s="178"/>
      <c r="CDH60" s="177"/>
      <c r="CDI60" s="178"/>
      <c r="CDJ60" s="177"/>
      <c r="CDK60" s="178"/>
      <c r="CDL60" s="180"/>
      <c r="CDM60" s="181"/>
      <c r="CDN60" s="181"/>
      <c r="CDO60" s="176"/>
      <c r="CDP60" s="177"/>
      <c r="CDQ60" s="178"/>
      <c r="CDR60" s="177"/>
      <c r="CDS60" s="177"/>
      <c r="CDT60" s="177"/>
      <c r="CDU60" s="177"/>
      <c r="CDV60" s="177"/>
      <c r="CDW60" s="177"/>
      <c r="CDX60" s="177"/>
      <c r="CDY60" s="177"/>
      <c r="CDZ60" s="177"/>
      <c r="CEA60" s="177"/>
      <c r="CEB60" s="177"/>
      <c r="CEC60" s="177"/>
      <c r="CED60" s="177"/>
      <c r="CEE60" s="177"/>
      <c r="CEF60" s="178"/>
      <c r="CEG60" s="178"/>
      <c r="CEH60" s="177"/>
      <c r="CEI60" s="177"/>
      <c r="CEJ60" s="177"/>
      <c r="CEK60" s="178"/>
      <c r="CEL60" s="177"/>
      <c r="CEM60" s="178"/>
      <c r="CEN60" s="177"/>
      <c r="CEO60" s="178"/>
      <c r="CEP60" s="177"/>
      <c r="CEQ60" s="178"/>
      <c r="CER60" s="180"/>
      <c r="CES60" s="181"/>
      <c r="CET60" s="181"/>
      <c r="CEU60" s="176"/>
      <c r="CEV60" s="177"/>
      <c r="CEW60" s="178"/>
      <c r="CEX60" s="177"/>
      <c r="CEY60" s="177"/>
      <c r="CEZ60" s="177"/>
      <c r="CFA60" s="177"/>
      <c r="CFB60" s="177"/>
      <c r="CFC60" s="177"/>
      <c r="CFD60" s="177"/>
      <c r="CFE60" s="177"/>
      <c r="CFF60" s="177"/>
      <c r="CFG60" s="177"/>
      <c r="CFH60" s="177"/>
      <c r="CFI60" s="177"/>
      <c r="CFJ60" s="177"/>
      <c r="CFK60" s="177"/>
      <c r="CFL60" s="178"/>
      <c r="CFM60" s="178"/>
      <c r="CFN60" s="177"/>
      <c r="CFO60" s="177"/>
      <c r="CFP60" s="177"/>
      <c r="CFQ60" s="178"/>
      <c r="CFR60" s="177"/>
      <c r="CFS60" s="178"/>
      <c r="CFT60" s="177"/>
      <c r="CFU60" s="178"/>
      <c r="CFV60" s="177"/>
      <c r="CFW60" s="178"/>
      <c r="CFX60" s="180"/>
      <c r="CFY60" s="181"/>
      <c r="CFZ60" s="181"/>
      <c r="CGA60" s="176"/>
      <c r="CGB60" s="177"/>
      <c r="CGC60" s="178"/>
      <c r="CGD60" s="177"/>
      <c r="CGE60" s="177"/>
      <c r="CGF60" s="177"/>
      <c r="CGG60" s="177"/>
      <c r="CGH60" s="177"/>
      <c r="CGI60" s="177"/>
      <c r="CGJ60" s="177"/>
      <c r="CGK60" s="177"/>
      <c r="CGL60" s="177"/>
      <c r="CGM60" s="177"/>
      <c r="CGN60" s="177"/>
      <c r="CGO60" s="177"/>
      <c r="CGP60" s="177"/>
      <c r="CGQ60" s="177"/>
      <c r="CGR60" s="178"/>
      <c r="CGS60" s="178"/>
      <c r="CGT60" s="177"/>
      <c r="CGU60" s="177"/>
      <c r="CGV60" s="177"/>
      <c r="CGW60" s="178"/>
      <c r="CGX60" s="177"/>
      <c r="CGY60" s="178"/>
      <c r="CGZ60" s="177"/>
      <c r="CHA60" s="178"/>
      <c r="CHB60" s="177"/>
      <c r="CHC60" s="178"/>
      <c r="CHD60" s="180"/>
      <c r="CHE60" s="181"/>
      <c r="CHF60" s="181"/>
      <c r="CHG60" s="176"/>
      <c r="CHH60" s="177"/>
      <c r="CHI60" s="178"/>
      <c r="CHJ60" s="177"/>
      <c r="CHK60" s="177"/>
      <c r="CHL60" s="177"/>
      <c r="CHM60" s="177"/>
      <c r="CHN60" s="177"/>
      <c r="CHO60" s="177"/>
      <c r="CHP60" s="177"/>
      <c r="CHQ60" s="177"/>
      <c r="CHR60" s="177"/>
      <c r="CHS60" s="177"/>
      <c r="CHT60" s="177"/>
      <c r="CHU60" s="177"/>
      <c r="CHV60" s="177"/>
      <c r="CHW60" s="177"/>
      <c r="CHX60" s="178"/>
      <c r="CHY60" s="178"/>
      <c r="CHZ60" s="177"/>
      <c r="CIA60" s="177"/>
      <c r="CIB60" s="177"/>
      <c r="CIC60" s="178"/>
      <c r="CID60" s="177"/>
      <c r="CIE60" s="178"/>
      <c r="CIF60" s="177"/>
      <c r="CIG60" s="178"/>
      <c r="CIH60" s="177"/>
      <c r="CII60" s="178"/>
      <c r="CIJ60" s="180"/>
      <c r="CIK60" s="181"/>
      <c r="CIL60" s="181"/>
      <c r="CIM60" s="176"/>
      <c r="CIN60" s="177"/>
      <c r="CIO60" s="178"/>
      <c r="CIP60" s="177"/>
      <c r="CIQ60" s="177"/>
      <c r="CIR60" s="177"/>
      <c r="CIS60" s="177"/>
      <c r="CIT60" s="177"/>
      <c r="CIU60" s="177"/>
      <c r="CIV60" s="177"/>
      <c r="CIW60" s="177"/>
      <c r="CIX60" s="177"/>
      <c r="CIY60" s="177"/>
      <c r="CIZ60" s="177"/>
      <c r="CJA60" s="177"/>
      <c r="CJB60" s="177"/>
      <c r="CJC60" s="177"/>
      <c r="CJD60" s="178"/>
      <c r="CJE60" s="178"/>
      <c r="CJF60" s="177"/>
      <c r="CJG60" s="177"/>
      <c r="CJH60" s="177"/>
      <c r="CJI60" s="178"/>
      <c r="CJJ60" s="177"/>
      <c r="CJK60" s="178"/>
      <c r="CJL60" s="177"/>
      <c r="CJM60" s="178"/>
      <c r="CJN60" s="177"/>
      <c r="CJO60" s="178"/>
      <c r="CJP60" s="180"/>
      <c r="CJQ60" s="181"/>
      <c r="CJR60" s="181"/>
      <c r="CJS60" s="176"/>
      <c r="CJT60" s="177"/>
      <c r="CJU60" s="178"/>
      <c r="CJV60" s="177"/>
      <c r="CJW60" s="177"/>
      <c r="CJX60" s="177"/>
      <c r="CJY60" s="177"/>
      <c r="CJZ60" s="177"/>
      <c r="CKA60" s="177"/>
      <c r="CKB60" s="177"/>
      <c r="CKC60" s="177"/>
      <c r="CKD60" s="177"/>
      <c r="CKE60" s="177"/>
      <c r="CKF60" s="177"/>
      <c r="CKG60" s="177"/>
      <c r="CKH60" s="177"/>
      <c r="CKI60" s="177"/>
      <c r="CKJ60" s="178"/>
      <c r="CKK60" s="178"/>
      <c r="CKL60" s="177"/>
      <c r="CKM60" s="177"/>
      <c r="CKN60" s="177"/>
      <c r="CKO60" s="178"/>
      <c r="CKP60" s="177"/>
      <c r="CKQ60" s="178"/>
      <c r="CKR60" s="177"/>
      <c r="CKS60" s="178"/>
      <c r="CKT60" s="177"/>
      <c r="CKU60" s="178"/>
      <c r="CKV60" s="180"/>
      <c r="CKW60" s="181"/>
      <c r="CKX60" s="181"/>
      <c r="CKY60" s="176"/>
      <c r="CKZ60" s="177"/>
      <c r="CLA60" s="178"/>
      <c r="CLB60" s="177"/>
      <c r="CLC60" s="177"/>
      <c r="CLD60" s="177"/>
      <c r="CLE60" s="177"/>
      <c r="CLF60" s="177"/>
      <c r="CLG60" s="177"/>
      <c r="CLH60" s="177"/>
      <c r="CLI60" s="177"/>
      <c r="CLJ60" s="177"/>
      <c r="CLK60" s="177"/>
      <c r="CLL60" s="177"/>
      <c r="CLM60" s="177"/>
      <c r="CLN60" s="177"/>
      <c r="CLO60" s="177"/>
      <c r="CLP60" s="178"/>
      <c r="CLQ60" s="178"/>
      <c r="CLR60" s="177"/>
      <c r="CLS60" s="177"/>
      <c r="CLT60" s="177"/>
      <c r="CLU60" s="178"/>
      <c r="CLV60" s="177"/>
      <c r="CLW60" s="178"/>
      <c r="CLX60" s="177"/>
      <c r="CLY60" s="178"/>
      <c r="CLZ60" s="177"/>
      <c r="CMA60" s="178"/>
      <c r="CMB60" s="180"/>
      <c r="CMC60" s="181"/>
      <c r="CMD60" s="181"/>
      <c r="CME60" s="176"/>
      <c r="CMF60" s="177"/>
      <c r="CMG60" s="178"/>
      <c r="CMH60" s="177"/>
      <c r="CMI60" s="177"/>
      <c r="CMJ60" s="177"/>
      <c r="CMK60" s="177"/>
      <c r="CML60" s="177"/>
      <c r="CMM60" s="177"/>
      <c r="CMN60" s="177"/>
      <c r="CMO60" s="177"/>
      <c r="CMP60" s="177"/>
      <c r="CMQ60" s="177"/>
      <c r="CMR60" s="177"/>
      <c r="CMS60" s="177"/>
      <c r="CMT60" s="177"/>
      <c r="CMU60" s="177"/>
      <c r="CMV60" s="178"/>
      <c r="CMW60" s="178"/>
      <c r="CMX60" s="177"/>
      <c r="CMY60" s="177"/>
      <c r="CMZ60" s="177"/>
      <c r="CNA60" s="178"/>
      <c r="CNB60" s="177"/>
      <c r="CNC60" s="178"/>
      <c r="CND60" s="177"/>
      <c r="CNE60" s="178"/>
      <c r="CNF60" s="177"/>
      <c r="CNG60" s="178"/>
      <c r="CNH60" s="180"/>
      <c r="CNI60" s="181"/>
      <c r="CNJ60" s="181"/>
      <c r="CNK60" s="176"/>
      <c r="CNL60" s="177"/>
      <c r="CNM60" s="178"/>
      <c r="CNN60" s="177"/>
      <c r="CNO60" s="177"/>
      <c r="CNP60" s="177"/>
      <c r="CNQ60" s="177"/>
      <c r="CNR60" s="177"/>
      <c r="CNS60" s="177"/>
      <c r="CNT60" s="177"/>
      <c r="CNU60" s="177"/>
      <c r="CNV60" s="177"/>
      <c r="CNW60" s="177"/>
      <c r="CNX60" s="177"/>
      <c r="CNY60" s="177"/>
      <c r="CNZ60" s="177"/>
      <c r="COA60" s="177"/>
      <c r="COB60" s="178"/>
      <c r="COC60" s="178"/>
      <c r="COD60" s="177"/>
      <c r="COE60" s="177"/>
      <c r="COF60" s="177"/>
      <c r="COG60" s="178"/>
      <c r="COH60" s="177"/>
      <c r="COI60" s="178"/>
      <c r="COJ60" s="177"/>
      <c r="COK60" s="178"/>
      <c r="COL60" s="177"/>
      <c r="COM60" s="178"/>
      <c r="CON60" s="180"/>
      <c r="COO60" s="181"/>
      <c r="COP60" s="181"/>
      <c r="COQ60" s="176"/>
      <c r="COR60" s="177"/>
      <c r="COS60" s="178"/>
      <c r="COT60" s="177"/>
      <c r="COU60" s="177"/>
      <c r="COV60" s="177"/>
      <c r="COW60" s="177"/>
      <c r="COX60" s="177"/>
      <c r="COY60" s="177"/>
      <c r="COZ60" s="177"/>
      <c r="CPA60" s="177"/>
      <c r="CPB60" s="177"/>
      <c r="CPC60" s="177"/>
      <c r="CPD60" s="177"/>
      <c r="CPE60" s="177"/>
      <c r="CPF60" s="177"/>
      <c r="CPG60" s="177"/>
      <c r="CPH60" s="178"/>
      <c r="CPI60" s="178"/>
      <c r="CPJ60" s="177"/>
      <c r="CPK60" s="177"/>
      <c r="CPL60" s="177"/>
      <c r="CPM60" s="178"/>
      <c r="CPN60" s="177"/>
      <c r="CPO60" s="178"/>
      <c r="CPP60" s="177"/>
      <c r="CPQ60" s="178"/>
      <c r="CPR60" s="177"/>
      <c r="CPS60" s="178"/>
      <c r="CPT60" s="180"/>
      <c r="CPU60" s="181"/>
      <c r="CPV60" s="181"/>
      <c r="CPW60" s="176"/>
      <c r="CPX60" s="177"/>
      <c r="CPY60" s="178"/>
      <c r="CPZ60" s="177"/>
      <c r="CQA60" s="177"/>
      <c r="CQB60" s="177"/>
      <c r="CQC60" s="177"/>
      <c r="CQD60" s="177"/>
      <c r="CQE60" s="177"/>
      <c r="CQF60" s="177"/>
      <c r="CQG60" s="177"/>
      <c r="CQH60" s="177"/>
      <c r="CQI60" s="177"/>
      <c r="CQJ60" s="177"/>
      <c r="CQK60" s="177"/>
      <c r="CQL60" s="177"/>
      <c r="CQM60" s="177"/>
      <c r="CQN60" s="178"/>
      <c r="CQO60" s="178"/>
      <c r="CQP60" s="177"/>
      <c r="CQQ60" s="177"/>
      <c r="CQR60" s="177"/>
      <c r="CQS60" s="178"/>
      <c r="CQT60" s="177"/>
      <c r="CQU60" s="178"/>
      <c r="CQV60" s="177"/>
      <c r="CQW60" s="178"/>
      <c r="CQX60" s="177"/>
      <c r="CQY60" s="178"/>
      <c r="CQZ60" s="180"/>
      <c r="CRA60" s="181"/>
      <c r="CRB60" s="181"/>
      <c r="CRC60" s="176"/>
      <c r="CRD60" s="177"/>
      <c r="CRE60" s="178"/>
      <c r="CRF60" s="177"/>
      <c r="CRG60" s="177"/>
      <c r="CRH60" s="177"/>
      <c r="CRI60" s="177"/>
      <c r="CRJ60" s="177"/>
      <c r="CRK60" s="177"/>
      <c r="CRL60" s="177"/>
      <c r="CRM60" s="177"/>
      <c r="CRN60" s="177"/>
      <c r="CRO60" s="177"/>
      <c r="CRP60" s="177"/>
      <c r="CRQ60" s="177"/>
      <c r="CRR60" s="177"/>
      <c r="CRS60" s="177"/>
      <c r="CRT60" s="178"/>
      <c r="CRU60" s="178"/>
      <c r="CRV60" s="177"/>
      <c r="CRW60" s="177"/>
      <c r="CRX60" s="177"/>
      <c r="CRY60" s="178"/>
      <c r="CRZ60" s="177"/>
      <c r="CSA60" s="178"/>
      <c r="CSB60" s="177"/>
      <c r="CSC60" s="178"/>
      <c r="CSD60" s="177"/>
      <c r="CSE60" s="178"/>
      <c r="CSF60" s="180"/>
      <c r="CSG60" s="181"/>
      <c r="CSH60" s="181"/>
      <c r="CSI60" s="176"/>
      <c r="CSJ60" s="177"/>
      <c r="CSK60" s="178"/>
      <c r="CSL60" s="177"/>
      <c r="CSM60" s="177"/>
      <c r="CSN60" s="177"/>
      <c r="CSO60" s="177"/>
      <c r="CSP60" s="177"/>
      <c r="CSQ60" s="177"/>
      <c r="CSR60" s="177"/>
      <c r="CSS60" s="177"/>
      <c r="CST60" s="177"/>
      <c r="CSU60" s="177"/>
      <c r="CSV60" s="177"/>
      <c r="CSW60" s="177"/>
      <c r="CSX60" s="177"/>
      <c r="CSY60" s="177"/>
      <c r="CSZ60" s="178"/>
      <c r="CTA60" s="178"/>
      <c r="CTB60" s="177"/>
      <c r="CTC60" s="177"/>
      <c r="CTD60" s="177"/>
      <c r="CTE60" s="178"/>
      <c r="CTF60" s="177"/>
      <c r="CTG60" s="178"/>
      <c r="CTH60" s="177"/>
      <c r="CTI60" s="178"/>
      <c r="CTJ60" s="177"/>
      <c r="CTK60" s="178"/>
      <c r="CTL60" s="180"/>
      <c r="CTM60" s="181"/>
      <c r="CTN60" s="181"/>
      <c r="CTO60" s="176"/>
      <c r="CTP60" s="177"/>
      <c r="CTQ60" s="178"/>
      <c r="CTR60" s="177"/>
      <c r="CTS60" s="177"/>
      <c r="CTT60" s="177"/>
      <c r="CTU60" s="177"/>
      <c r="CTV60" s="177"/>
      <c r="CTW60" s="177"/>
      <c r="CTX60" s="177"/>
      <c r="CTY60" s="177"/>
      <c r="CTZ60" s="177"/>
      <c r="CUA60" s="177"/>
      <c r="CUB60" s="177"/>
      <c r="CUC60" s="177"/>
      <c r="CUD60" s="177"/>
      <c r="CUE60" s="177"/>
      <c r="CUF60" s="178"/>
      <c r="CUG60" s="178"/>
      <c r="CUH60" s="177"/>
      <c r="CUI60" s="177"/>
      <c r="CUJ60" s="177"/>
      <c r="CUK60" s="178"/>
      <c r="CUL60" s="177"/>
      <c r="CUM60" s="178"/>
      <c r="CUN60" s="177"/>
      <c r="CUO60" s="178"/>
      <c r="CUP60" s="177"/>
      <c r="CUQ60" s="178"/>
      <c r="CUR60" s="180"/>
      <c r="CUS60" s="181"/>
      <c r="CUT60" s="181"/>
      <c r="CUU60" s="176"/>
      <c r="CUV60" s="177"/>
      <c r="CUW60" s="178"/>
      <c r="CUX60" s="177"/>
      <c r="CUY60" s="177"/>
      <c r="CUZ60" s="177"/>
      <c r="CVA60" s="177"/>
      <c r="CVB60" s="177"/>
      <c r="CVC60" s="177"/>
      <c r="CVD60" s="177"/>
      <c r="CVE60" s="177"/>
      <c r="CVF60" s="177"/>
      <c r="CVG60" s="177"/>
      <c r="CVH60" s="177"/>
      <c r="CVI60" s="177"/>
      <c r="CVJ60" s="177"/>
      <c r="CVK60" s="177"/>
      <c r="CVL60" s="178"/>
      <c r="CVM60" s="178"/>
      <c r="CVN60" s="177"/>
      <c r="CVO60" s="177"/>
      <c r="CVP60" s="177"/>
      <c r="CVQ60" s="178"/>
      <c r="CVR60" s="177"/>
      <c r="CVS60" s="178"/>
      <c r="CVT60" s="177"/>
      <c r="CVU60" s="178"/>
      <c r="CVV60" s="177"/>
      <c r="CVW60" s="178"/>
      <c r="CVX60" s="180"/>
      <c r="CVY60" s="181"/>
      <c r="CVZ60" s="181"/>
      <c r="CWA60" s="176"/>
      <c r="CWB60" s="177"/>
      <c r="CWC60" s="178"/>
      <c r="CWD60" s="177"/>
      <c r="CWE60" s="177"/>
      <c r="CWF60" s="177"/>
      <c r="CWG60" s="177"/>
      <c r="CWH60" s="177"/>
      <c r="CWI60" s="177"/>
      <c r="CWJ60" s="177"/>
      <c r="CWK60" s="177"/>
      <c r="CWL60" s="177"/>
      <c r="CWM60" s="177"/>
      <c r="CWN60" s="177"/>
      <c r="CWO60" s="177"/>
      <c r="CWP60" s="177"/>
      <c r="CWQ60" s="177"/>
      <c r="CWR60" s="178"/>
      <c r="CWS60" s="178"/>
      <c r="CWT60" s="177"/>
      <c r="CWU60" s="177"/>
      <c r="CWV60" s="177"/>
      <c r="CWW60" s="178"/>
      <c r="CWX60" s="177"/>
      <c r="CWY60" s="178"/>
      <c r="CWZ60" s="177"/>
      <c r="CXA60" s="178"/>
      <c r="CXB60" s="177"/>
      <c r="CXC60" s="178"/>
      <c r="CXD60" s="180"/>
      <c r="CXE60" s="181"/>
      <c r="CXF60" s="181"/>
      <c r="CXG60" s="176"/>
      <c r="CXH60" s="177"/>
      <c r="CXI60" s="178"/>
      <c r="CXJ60" s="177"/>
      <c r="CXK60" s="177"/>
      <c r="CXL60" s="177"/>
      <c r="CXM60" s="177"/>
      <c r="CXN60" s="177"/>
      <c r="CXO60" s="177"/>
      <c r="CXP60" s="177"/>
      <c r="CXQ60" s="177"/>
      <c r="CXR60" s="177"/>
      <c r="CXS60" s="177"/>
      <c r="CXT60" s="177"/>
      <c r="CXU60" s="177"/>
      <c r="CXV60" s="177"/>
      <c r="CXW60" s="177"/>
      <c r="CXX60" s="178"/>
      <c r="CXY60" s="178"/>
      <c r="CXZ60" s="177"/>
      <c r="CYA60" s="177"/>
      <c r="CYB60" s="177"/>
      <c r="CYC60" s="178"/>
      <c r="CYD60" s="177"/>
      <c r="CYE60" s="178"/>
      <c r="CYF60" s="177"/>
      <c r="CYG60" s="178"/>
      <c r="CYH60" s="177"/>
      <c r="CYI60" s="178"/>
      <c r="CYJ60" s="180"/>
      <c r="CYK60" s="181"/>
      <c r="CYL60" s="181"/>
      <c r="CYM60" s="176"/>
      <c r="CYN60" s="177"/>
      <c r="CYO60" s="178"/>
      <c r="CYP60" s="177"/>
      <c r="CYQ60" s="177"/>
      <c r="CYR60" s="177"/>
      <c r="CYS60" s="177"/>
      <c r="CYT60" s="177"/>
      <c r="CYU60" s="177"/>
      <c r="CYV60" s="177"/>
      <c r="CYW60" s="177"/>
      <c r="CYX60" s="177"/>
      <c r="CYY60" s="177"/>
      <c r="CYZ60" s="177"/>
      <c r="CZA60" s="177"/>
      <c r="CZB60" s="177"/>
      <c r="CZC60" s="177"/>
      <c r="CZD60" s="178"/>
      <c r="CZE60" s="178"/>
      <c r="CZF60" s="177"/>
      <c r="CZG60" s="177"/>
      <c r="CZH60" s="177"/>
      <c r="CZI60" s="178"/>
      <c r="CZJ60" s="177"/>
      <c r="CZK60" s="178"/>
      <c r="CZL60" s="177"/>
      <c r="CZM60" s="178"/>
      <c r="CZN60" s="177"/>
      <c r="CZO60" s="178"/>
      <c r="CZP60" s="180"/>
      <c r="CZQ60" s="181"/>
      <c r="CZR60" s="181"/>
      <c r="CZS60" s="176"/>
      <c r="CZT60" s="177"/>
      <c r="CZU60" s="178"/>
      <c r="CZV60" s="177"/>
      <c r="CZW60" s="177"/>
      <c r="CZX60" s="177"/>
      <c r="CZY60" s="177"/>
      <c r="CZZ60" s="177"/>
      <c r="DAA60" s="177"/>
      <c r="DAB60" s="177"/>
      <c r="DAC60" s="177"/>
      <c r="DAD60" s="177"/>
      <c r="DAE60" s="177"/>
      <c r="DAF60" s="177"/>
      <c r="DAG60" s="177"/>
      <c r="DAH60" s="177"/>
      <c r="DAI60" s="177"/>
      <c r="DAJ60" s="178"/>
      <c r="DAK60" s="178"/>
      <c r="DAL60" s="177"/>
      <c r="DAM60" s="177"/>
      <c r="DAN60" s="177"/>
      <c r="DAO60" s="178"/>
      <c r="DAP60" s="177"/>
      <c r="DAQ60" s="178"/>
      <c r="DAR60" s="177"/>
      <c r="DAS60" s="178"/>
      <c r="DAT60" s="177"/>
      <c r="DAU60" s="178"/>
      <c r="DAV60" s="180"/>
      <c r="DAW60" s="181"/>
      <c r="DAX60" s="181"/>
      <c r="DAY60" s="176"/>
      <c r="DAZ60" s="177"/>
      <c r="DBA60" s="178"/>
      <c r="DBB60" s="177"/>
      <c r="DBC60" s="177"/>
      <c r="DBD60" s="177"/>
      <c r="DBE60" s="177"/>
      <c r="DBF60" s="177"/>
      <c r="DBG60" s="177"/>
      <c r="DBH60" s="177"/>
      <c r="DBI60" s="177"/>
      <c r="DBJ60" s="177"/>
      <c r="DBK60" s="177"/>
      <c r="DBL60" s="177"/>
      <c r="DBM60" s="177"/>
      <c r="DBN60" s="177"/>
      <c r="DBO60" s="177"/>
      <c r="DBP60" s="178"/>
      <c r="DBQ60" s="178"/>
      <c r="DBR60" s="177"/>
      <c r="DBS60" s="177"/>
      <c r="DBT60" s="177"/>
      <c r="DBU60" s="178"/>
      <c r="DBV60" s="177"/>
      <c r="DBW60" s="178"/>
      <c r="DBX60" s="177"/>
      <c r="DBY60" s="178"/>
      <c r="DBZ60" s="177"/>
      <c r="DCA60" s="178"/>
      <c r="DCB60" s="180"/>
      <c r="DCC60" s="181"/>
      <c r="DCD60" s="181"/>
      <c r="DCE60" s="176"/>
      <c r="DCF60" s="177"/>
      <c r="DCG60" s="178"/>
      <c r="DCH60" s="177"/>
      <c r="DCI60" s="177"/>
      <c r="DCJ60" s="177"/>
      <c r="DCK60" s="177"/>
      <c r="DCL60" s="177"/>
      <c r="DCM60" s="177"/>
      <c r="DCN60" s="177"/>
      <c r="DCO60" s="177"/>
      <c r="DCP60" s="177"/>
      <c r="DCQ60" s="177"/>
      <c r="DCR60" s="177"/>
      <c r="DCS60" s="177"/>
      <c r="DCT60" s="177"/>
      <c r="DCU60" s="177"/>
      <c r="DCV60" s="178"/>
      <c r="DCW60" s="178"/>
      <c r="DCX60" s="177"/>
      <c r="DCY60" s="177"/>
      <c r="DCZ60" s="177"/>
      <c r="DDA60" s="178"/>
      <c r="DDB60" s="177"/>
      <c r="DDC60" s="178"/>
      <c r="DDD60" s="177"/>
      <c r="DDE60" s="178"/>
      <c r="DDF60" s="177"/>
      <c r="DDG60" s="178"/>
      <c r="DDH60" s="180"/>
      <c r="DDI60" s="181"/>
      <c r="DDJ60" s="181"/>
      <c r="DDK60" s="176"/>
      <c r="DDL60" s="177"/>
      <c r="DDM60" s="178"/>
      <c r="DDN60" s="177"/>
      <c r="DDO60" s="177"/>
      <c r="DDP60" s="177"/>
      <c r="DDQ60" s="177"/>
      <c r="DDR60" s="177"/>
      <c r="DDS60" s="177"/>
      <c r="DDT60" s="177"/>
      <c r="DDU60" s="177"/>
      <c r="DDV60" s="177"/>
      <c r="DDW60" s="177"/>
      <c r="DDX60" s="177"/>
      <c r="DDY60" s="177"/>
      <c r="DDZ60" s="177"/>
      <c r="DEA60" s="177"/>
      <c r="DEB60" s="178"/>
      <c r="DEC60" s="178"/>
      <c r="DED60" s="177"/>
      <c r="DEE60" s="177"/>
      <c r="DEF60" s="177"/>
      <c r="DEG60" s="178"/>
      <c r="DEH60" s="177"/>
      <c r="DEI60" s="178"/>
      <c r="DEJ60" s="177"/>
      <c r="DEK60" s="178"/>
      <c r="DEL60" s="177"/>
      <c r="DEM60" s="178"/>
      <c r="DEN60" s="180"/>
      <c r="DEO60" s="181"/>
      <c r="DEP60" s="181"/>
      <c r="DEQ60" s="176"/>
      <c r="DER60" s="177"/>
      <c r="DES60" s="178"/>
      <c r="DET60" s="177"/>
      <c r="DEU60" s="177"/>
      <c r="DEV60" s="177"/>
      <c r="DEW60" s="177"/>
      <c r="DEX60" s="177"/>
      <c r="DEY60" s="177"/>
      <c r="DEZ60" s="177"/>
      <c r="DFA60" s="177"/>
      <c r="DFB60" s="177"/>
      <c r="DFC60" s="177"/>
      <c r="DFD60" s="177"/>
      <c r="DFE60" s="177"/>
      <c r="DFF60" s="177"/>
      <c r="DFG60" s="177"/>
      <c r="DFH60" s="178"/>
      <c r="DFI60" s="178"/>
      <c r="DFJ60" s="177"/>
      <c r="DFK60" s="177"/>
      <c r="DFL60" s="177"/>
      <c r="DFM60" s="178"/>
      <c r="DFN60" s="177"/>
      <c r="DFO60" s="178"/>
      <c r="DFP60" s="177"/>
      <c r="DFQ60" s="178"/>
      <c r="DFR60" s="177"/>
      <c r="DFS60" s="178"/>
      <c r="DFT60" s="180"/>
      <c r="DFU60" s="181"/>
      <c r="DFV60" s="181"/>
      <c r="DFW60" s="176"/>
      <c r="DFX60" s="177"/>
      <c r="DFY60" s="178"/>
      <c r="DFZ60" s="177"/>
      <c r="DGA60" s="177"/>
      <c r="DGB60" s="177"/>
      <c r="DGC60" s="177"/>
      <c r="DGD60" s="177"/>
      <c r="DGE60" s="177"/>
      <c r="DGF60" s="177"/>
      <c r="DGG60" s="177"/>
      <c r="DGH60" s="177"/>
      <c r="DGI60" s="177"/>
      <c r="DGJ60" s="177"/>
      <c r="DGK60" s="177"/>
      <c r="DGL60" s="177"/>
      <c r="DGM60" s="177"/>
      <c r="DGN60" s="178"/>
      <c r="DGO60" s="178"/>
      <c r="DGP60" s="177"/>
      <c r="DGQ60" s="177"/>
      <c r="DGR60" s="177"/>
      <c r="DGS60" s="178"/>
      <c r="DGT60" s="177"/>
      <c r="DGU60" s="178"/>
      <c r="DGV60" s="177"/>
      <c r="DGW60" s="178"/>
      <c r="DGX60" s="177"/>
      <c r="DGY60" s="178"/>
      <c r="DGZ60" s="180"/>
      <c r="DHA60" s="181"/>
      <c r="DHB60" s="181"/>
      <c r="DHC60" s="176"/>
      <c r="DHD60" s="177"/>
      <c r="DHE60" s="178"/>
      <c r="DHF60" s="177"/>
      <c r="DHG60" s="177"/>
      <c r="DHH60" s="177"/>
      <c r="DHI60" s="177"/>
      <c r="DHJ60" s="177"/>
      <c r="DHK60" s="177"/>
      <c r="DHL60" s="177"/>
      <c r="DHM60" s="177"/>
      <c r="DHN60" s="177"/>
      <c r="DHO60" s="177"/>
      <c r="DHP60" s="177"/>
      <c r="DHQ60" s="177"/>
      <c r="DHR60" s="177"/>
      <c r="DHS60" s="177"/>
      <c r="DHT60" s="178"/>
      <c r="DHU60" s="178"/>
      <c r="DHV60" s="177"/>
      <c r="DHW60" s="177"/>
      <c r="DHX60" s="177"/>
      <c r="DHY60" s="178"/>
      <c r="DHZ60" s="177"/>
      <c r="DIA60" s="178"/>
      <c r="DIB60" s="177"/>
      <c r="DIC60" s="178"/>
      <c r="DID60" s="177"/>
      <c r="DIE60" s="178"/>
      <c r="DIF60" s="180"/>
      <c r="DIG60" s="181"/>
      <c r="DIH60" s="181"/>
      <c r="DII60" s="176"/>
      <c r="DIJ60" s="177"/>
      <c r="DIK60" s="178"/>
      <c r="DIL60" s="177"/>
      <c r="DIM60" s="177"/>
      <c r="DIN60" s="177"/>
      <c r="DIO60" s="177"/>
      <c r="DIP60" s="177"/>
      <c r="DIQ60" s="177"/>
      <c r="DIR60" s="177"/>
      <c r="DIS60" s="177"/>
      <c r="DIT60" s="177"/>
      <c r="DIU60" s="177"/>
      <c r="DIV60" s="177"/>
      <c r="DIW60" s="177"/>
      <c r="DIX60" s="177"/>
      <c r="DIY60" s="177"/>
      <c r="DIZ60" s="178"/>
      <c r="DJA60" s="178"/>
      <c r="DJB60" s="177"/>
      <c r="DJC60" s="177"/>
      <c r="DJD60" s="177"/>
      <c r="DJE60" s="178"/>
      <c r="DJF60" s="177"/>
      <c r="DJG60" s="178"/>
      <c r="DJH60" s="177"/>
      <c r="DJI60" s="178"/>
      <c r="DJJ60" s="177"/>
      <c r="DJK60" s="178"/>
      <c r="DJL60" s="180"/>
      <c r="DJM60" s="181"/>
      <c r="DJN60" s="181"/>
      <c r="DJO60" s="176"/>
      <c r="DJP60" s="177"/>
      <c r="DJQ60" s="178"/>
      <c r="DJR60" s="177"/>
      <c r="DJS60" s="177"/>
      <c r="DJT60" s="177"/>
      <c r="DJU60" s="177"/>
      <c r="DJV60" s="177"/>
      <c r="DJW60" s="177"/>
      <c r="DJX60" s="177"/>
      <c r="DJY60" s="177"/>
      <c r="DJZ60" s="177"/>
      <c r="DKA60" s="177"/>
      <c r="DKB60" s="177"/>
      <c r="DKC60" s="177"/>
      <c r="DKD60" s="177"/>
      <c r="DKE60" s="177"/>
      <c r="DKF60" s="178"/>
      <c r="DKG60" s="178"/>
      <c r="DKH60" s="177"/>
      <c r="DKI60" s="177"/>
      <c r="DKJ60" s="177"/>
      <c r="DKK60" s="178"/>
      <c r="DKL60" s="177"/>
      <c r="DKM60" s="178"/>
      <c r="DKN60" s="177"/>
      <c r="DKO60" s="178"/>
      <c r="DKP60" s="177"/>
      <c r="DKQ60" s="178"/>
      <c r="DKR60" s="180"/>
      <c r="DKS60" s="181"/>
      <c r="DKT60" s="181"/>
      <c r="DKU60" s="176"/>
      <c r="DKV60" s="177"/>
      <c r="DKW60" s="178"/>
      <c r="DKX60" s="177"/>
      <c r="DKY60" s="177"/>
      <c r="DKZ60" s="177"/>
      <c r="DLA60" s="177"/>
      <c r="DLB60" s="177"/>
      <c r="DLC60" s="177"/>
      <c r="DLD60" s="177"/>
      <c r="DLE60" s="177"/>
      <c r="DLF60" s="177"/>
      <c r="DLG60" s="177"/>
      <c r="DLH60" s="177"/>
      <c r="DLI60" s="177"/>
      <c r="DLJ60" s="177"/>
      <c r="DLK60" s="177"/>
      <c r="DLL60" s="178"/>
      <c r="DLM60" s="178"/>
      <c r="DLN60" s="177"/>
      <c r="DLO60" s="177"/>
      <c r="DLP60" s="177"/>
      <c r="DLQ60" s="178"/>
      <c r="DLR60" s="177"/>
      <c r="DLS60" s="178"/>
      <c r="DLT60" s="177"/>
      <c r="DLU60" s="178"/>
      <c r="DLV60" s="177"/>
      <c r="DLW60" s="178"/>
      <c r="DLX60" s="180"/>
      <c r="DLY60" s="181"/>
      <c r="DLZ60" s="181"/>
      <c r="DMA60" s="176"/>
      <c r="DMB60" s="177"/>
      <c r="DMC60" s="178"/>
      <c r="DMD60" s="177"/>
      <c r="DME60" s="177"/>
      <c r="DMF60" s="177"/>
      <c r="DMG60" s="177"/>
      <c r="DMH60" s="177"/>
      <c r="DMI60" s="177"/>
      <c r="DMJ60" s="177"/>
      <c r="DMK60" s="177"/>
      <c r="DML60" s="177"/>
      <c r="DMM60" s="177"/>
      <c r="DMN60" s="177"/>
      <c r="DMO60" s="177"/>
      <c r="DMP60" s="177"/>
      <c r="DMQ60" s="177"/>
      <c r="DMR60" s="178"/>
      <c r="DMS60" s="178"/>
      <c r="DMT60" s="177"/>
      <c r="DMU60" s="177"/>
      <c r="DMV60" s="177"/>
      <c r="DMW60" s="178"/>
      <c r="DMX60" s="177"/>
      <c r="DMY60" s="178"/>
      <c r="DMZ60" s="177"/>
      <c r="DNA60" s="178"/>
      <c r="DNB60" s="177"/>
      <c r="DNC60" s="178"/>
      <c r="DND60" s="180"/>
      <c r="DNE60" s="181"/>
      <c r="DNF60" s="181"/>
      <c r="DNG60" s="176"/>
      <c r="DNH60" s="177"/>
      <c r="DNI60" s="178"/>
      <c r="DNJ60" s="177"/>
      <c r="DNK60" s="177"/>
      <c r="DNL60" s="177"/>
      <c r="DNM60" s="177"/>
      <c r="DNN60" s="177"/>
      <c r="DNO60" s="177"/>
      <c r="DNP60" s="177"/>
      <c r="DNQ60" s="177"/>
      <c r="DNR60" s="177"/>
      <c r="DNS60" s="177"/>
      <c r="DNT60" s="177"/>
      <c r="DNU60" s="177"/>
      <c r="DNV60" s="177"/>
      <c r="DNW60" s="177"/>
      <c r="DNX60" s="178"/>
      <c r="DNY60" s="178"/>
      <c r="DNZ60" s="177"/>
      <c r="DOA60" s="177"/>
      <c r="DOB60" s="177"/>
      <c r="DOC60" s="178"/>
      <c r="DOD60" s="177"/>
      <c r="DOE60" s="178"/>
      <c r="DOF60" s="177"/>
      <c r="DOG60" s="178"/>
      <c r="DOH60" s="177"/>
      <c r="DOI60" s="178"/>
      <c r="DOJ60" s="180"/>
      <c r="DOK60" s="181"/>
      <c r="DOL60" s="181"/>
      <c r="DOM60" s="176"/>
      <c r="DON60" s="177"/>
      <c r="DOO60" s="178"/>
      <c r="DOP60" s="177"/>
      <c r="DOQ60" s="177"/>
      <c r="DOR60" s="177"/>
      <c r="DOS60" s="177"/>
      <c r="DOT60" s="177"/>
      <c r="DOU60" s="177"/>
      <c r="DOV60" s="177"/>
      <c r="DOW60" s="177"/>
      <c r="DOX60" s="177"/>
      <c r="DOY60" s="177"/>
      <c r="DOZ60" s="177"/>
      <c r="DPA60" s="177"/>
      <c r="DPB60" s="177"/>
      <c r="DPC60" s="177"/>
      <c r="DPD60" s="178"/>
      <c r="DPE60" s="178"/>
      <c r="DPF60" s="177"/>
      <c r="DPG60" s="177"/>
      <c r="DPH60" s="177"/>
      <c r="DPI60" s="178"/>
      <c r="DPJ60" s="177"/>
      <c r="DPK60" s="178"/>
      <c r="DPL60" s="177"/>
      <c r="DPM60" s="178"/>
      <c r="DPN60" s="177"/>
      <c r="DPO60" s="178"/>
      <c r="DPP60" s="180"/>
      <c r="DPQ60" s="181"/>
      <c r="DPR60" s="181"/>
      <c r="DPS60" s="176"/>
      <c r="DPT60" s="177"/>
      <c r="DPU60" s="178"/>
      <c r="DPV60" s="177"/>
      <c r="DPW60" s="177"/>
      <c r="DPX60" s="177"/>
      <c r="DPY60" s="177"/>
      <c r="DPZ60" s="177"/>
      <c r="DQA60" s="177"/>
      <c r="DQB60" s="177"/>
      <c r="DQC60" s="177"/>
      <c r="DQD60" s="177"/>
      <c r="DQE60" s="177"/>
      <c r="DQF60" s="177"/>
      <c r="DQG60" s="177"/>
      <c r="DQH60" s="177"/>
      <c r="DQI60" s="177"/>
      <c r="DQJ60" s="178"/>
      <c r="DQK60" s="178"/>
      <c r="DQL60" s="177"/>
      <c r="DQM60" s="177"/>
      <c r="DQN60" s="177"/>
      <c r="DQO60" s="178"/>
      <c r="DQP60" s="177"/>
      <c r="DQQ60" s="178"/>
      <c r="DQR60" s="177"/>
      <c r="DQS60" s="178"/>
      <c r="DQT60" s="177"/>
      <c r="DQU60" s="178"/>
      <c r="DQV60" s="180"/>
      <c r="DQW60" s="181"/>
      <c r="DQX60" s="181"/>
      <c r="DQY60" s="176"/>
      <c r="DQZ60" s="177"/>
      <c r="DRA60" s="178"/>
      <c r="DRB60" s="177"/>
      <c r="DRC60" s="177"/>
      <c r="DRD60" s="177"/>
      <c r="DRE60" s="177"/>
      <c r="DRF60" s="177"/>
      <c r="DRG60" s="177"/>
      <c r="DRH60" s="177"/>
      <c r="DRI60" s="177"/>
      <c r="DRJ60" s="177"/>
      <c r="DRK60" s="177"/>
      <c r="DRL60" s="177"/>
      <c r="DRM60" s="177"/>
      <c r="DRN60" s="177"/>
      <c r="DRO60" s="177"/>
      <c r="DRP60" s="178"/>
      <c r="DRQ60" s="178"/>
      <c r="DRR60" s="177"/>
      <c r="DRS60" s="177"/>
      <c r="DRT60" s="177"/>
      <c r="DRU60" s="178"/>
      <c r="DRV60" s="177"/>
      <c r="DRW60" s="178"/>
      <c r="DRX60" s="177"/>
      <c r="DRY60" s="178"/>
      <c r="DRZ60" s="177"/>
      <c r="DSA60" s="178"/>
      <c r="DSB60" s="180"/>
      <c r="DSC60" s="181"/>
      <c r="DSD60" s="181"/>
      <c r="DSE60" s="176"/>
      <c r="DSF60" s="177"/>
      <c r="DSG60" s="178"/>
      <c r="DSH60" s="177"/>
      <c r="DSI60" s="177"/>
      <c r="DSJ60" s="177"/>
      <c r="DSK60" s="177"/>
      <c r="DSL60" s="177"/>
      <c r="DSM60" s="177"/>
      <c r="DSN60" s="177"/>
      <c r="DSO60" s="177"/>
      <c r="DSP60" s="177"/>
      <c r="DSQ60" s="177"/>
      <c r="DSR60" s="177"/>
      <c r="DSS60" s="177"/>
      <c r="DST60" s="177"/>
      <c r="DSU60" s="177"/>
      <c r="DSV60" s="178"/>
      <c r="DSW60" s="178"/>
      <c r="DSX60" s="177"/>
      <c r="DSY60" s="177"/>
      <c r="DSZ60" s="177"/>
      <c r="DTA60" s="178"/>
      <c r="DTB60" s="177"/>
      <c r="DTC60" s="178"/>
      <c r="DTD60" s="177"/>
      <c r="DTE60" s="178"/>
      <c r="DTF60" s="177"/>
      <c r="DTG60" s="178"/>
      <c r="DTH60" s="180"/>
      <c r="DTI60" s="181"/>
      <c r="DTJ60" s="181"/>
      <c r="DTK60" s="176"/>
      <c r="DTL60" s="177"/>
      <c r="DTM60" s="178"/>
      <c r="DTN60" s="177"/>
      <c r="DTO60" s="177"/>
      <c r="DTP60" s="177"/>
      <c r="DTQ60" s="177"/>
      <c r="DTR60" s="177"/>
      <c r="DTS60" s="177"/>
      <c r="DTT60" s="177"/>
      <c r="DTU60" s="177"/>
      <c r="DTV60" s="177"/>
      <c r="DTW60" s="177"/>
      <c r="DTX60" s="177"/>
      <c r="DTY60" s="177"/>
      <c r="DTZ60" s="177"/>
      <c r="DUA60" s="177"/>
      <c r="DUB60" s="178"/>
      <c r="DUC60" s="178"/>
      <c r="DUD60" s="177"/>
      <c r="DUE60" s="177"/>
      <c r="DUF60" s="177"/>
      <c r="DUG60" s="178"/>
      <c r="DUH60" s="177"/>
      <c r="DUI60" s="178"/>
      <c r="DUJ60" s="177"/>
      <c r="DUK60" s="178"/>
      <c r="DUL60" s="177"/>
      <c r="DUM60" s="178"/>
      <c r="DUN60" s="180"/>
      <c r="DUO60" s="181"/>
      <c r="DUP60" s="181"/>
      <c r="DUQ60" s="176"/>
      <c r="DUR60" s="177"/>
      <c r="DUS60" s="178"/>
      <c r="DUT60" s="177"/>
      <c r="DUU60" s="177"/>
      <c r="DUV60" s="177"/>
      <c r="DUW60" s="177"/>
      <c r="DUX60" s="177"/>
      <c r="DUY60" s="177"/>
      <c r="DUZ60" s="177"/>
      <c r="DVA60" s="177"/>
      <c r="DVB60" s="177"/>
      <c r="DVC60" s="177"/>
      <c r="DVD60" s="177"/>
      <c r="DVE60" s="177"/>
      <c r="DVF60" s="177"/>
      <c r="DVG60" s="177"/>
      <c r="DVH60" s="178"/>
      <c r="DVI60" s="178"/>
      <c r="DVJ60" s="177"/>
      <c r="DVK60" s="177"/>
      <c r="DVL60" s="177"/>
      <c r="DVM60" s="178"/>
      <c r="DVN60" s="177"/>
      <c r="DVO60" s="178"/>
      <c r="DVP60" s="177"/>
      <c r="DVQ60" s="178"/>
      <c r="DVR60" s="177"/>
      <c r="DVS60" s="178"/>
      <c r="DVT60" s="180"/>
      <c r="DVU60" s="181"/>
      <c r="DVV60" s="181"/>
      <c r="DVW60" s="176"/>
      <c r="DVX60" s="177"/>
      <c r="DVY60" s="178"/>
      <c r="DVZ60" s="177"/>
      <c r="DWA60" s="177"/>
      <c r="DWB60" s="177"/>
      <c r="DWC60" s="177"/>
      <c r="DWD60" s="177"/>
      <c r="DWE60" s="177"/>
      <c r="DWF60" s="177"/>
      <c r="DWG60" s="177"/>
      <c r="DWH60" s="177"/>
      <c r="DWI60" s="177"/>
      <c r="DWJ60" s="177"/>
      <c r="DWK60" s="177"/>
      <c r="DWL60" s="177"/>
      <c r="DWM60" s="177"/>
      <c r="DWN60" s="178"/>
      <c r="DWO60" s="178"/>
      <c r="DWP60" s="177"/>
      <c r="DWQ60" s="177"/>
      <c r="DWR60" s="177"/>
      <c r="DWS60" s="178"/>
      <c r="DWT60" s="177"/>
      <c r="DWU60" s="178"/>
      <c r="DWV60" s="177"/>
      <c r="DWW60" s="178"/>
      <c r="DWX60" s="177"/>
      <c r="DWY60" s="178"/>
      <c r="DWZ60" s="180"/>
      <c r="DXA60" s="181"/>
      <c r="DXB60" s="181"/>
      <c r="DXC60" s="176"/>
      <c r="DXD60" s="177"/>
      <c r="DXE60" s="178"/>
      <c r="DXF60" s="177"/>
      <c r="DXG60" s="177"/>
      <c r="DXH60" s="177"/>
      <c r="DXI60" s="177"/>
      <c r="DXJ60" s="177"/>
      <c r="DXK60" s="177"/>
      <c r="DXL60" s="177"/>
      <c r="DXM60" s="177"/>
      <c r="DXN60" s="177"/>
      <c r="DXO60" s="177"/>
      <c r="DXP60" s="177"/>
      <c r="DXQ60" s="177"/>
      <c r="DXR60" s="177"/>
      <c r="DXS60" s="177"/>
      <c r="DXT60" s="178"/>
      <c r="DXU60" s="178"/>
      <c r="DXV60" s="177"/>
      <c r="DXW60" s="177"/>
      <c r="DXX60" s="177"/>
      <c r="DXY60" s="178"/>
      <c r="DXZ60" s="177"/>
      <c r="DYA60" s="178"/>
      <c r="DYB60" s="177"/>
      <c r="DYC60" s="178"/>
      <c r="DYD60" s="177"/>
      <c r="DYE60" s="178"/>
      <c r="DYF60" s="180"/>
      <c r="DYG60" s="181"/>
      <c r="DYH60" s="181"/>
      <c r="DYI60" s="176"/>
      <c r="DYJ60" s="177"/>
      <c r="DYK60" s="178"/>
      <c r="DYL60" s="177"/>
      <c r="DYM60" s="177"/>
      <c r="DYN60" s="177"/>
      <c r="DYO60" s="177"/>
      <c r="DYP60" s="177"/>
      <c r="DYQ60" s="177"/>
      <c r="DYR60" s="177"/>
      <c r="DYS60" s="177"/>
      <c r="DYT60" s="177"/>
      <c r="DYU60" s="177"/>
      <c r="DYV60" s="177"/>
      <c r="DYW60" s="177"/>
      <c r="DYX60" s="177"/>
      <c r="DYY60" s="177"/>
      <c r="DYZ60" s="178"/>
      <c r="DZA60" s="178"/>
      <c r="DZB60" s="177"/>
      <c r="DZC60" s="177"/>
      <c r="DZD60" s="177"/>
      <c r="DZE60" s="178"/>
      <c r="DZF60" s="177"/>
      <c r="DZG60" s="178"/>
      <c r="DZH60" s="177"/>
      <c r="DZI60" s="178"/>
      <c r="DZJ60" s="177"/>
      <c r="DZK60" s="178"/>
      <c r="DZL60" s="180"/>
      <c r="DZM60" s="181"/>
      <c r="DZN60" s="181"/>
      <c r="DZO60" s="176"/>
      <c r="DZP60" s="177"/>
      <c r="DZQ60" s="178"/>
      <c r="DZR60" s="177"/>
      <c r="DZS60" s="177"/>
      <c r="DZT60" s="177"/>
      <c r="DZU60" s="177"/>
      <c r="DZV60" s="177"/>
      <c r="DZW60" s="177"/>
      <c r="DZX60" s="177"/>
      <c r="DZY60" s="177"/>
      <c r="DZZ60" s="177"/>
      <c r="EAA60" s="177"/>
      <c r="EAB60" s="177"/>
      <c r="EAC60" s="177"/>
      <c r="EAD60" s="177"/>
      <c r="EAE60" s="177"/>
      <c r="EAF60" s="178"/>
      <c r="EAG60" s="178"/>
      <c r="EAH60" s="177"/>
      <c r="EAI60" s="177"/>
      <c r="EAJ60" s="177"/>
      <c r="EAK60" s="178"/>
      <c r="EAL60" s="177"/>
      <c r="EAM60" s="178"/>
      <c r="EAN60" s="177"/>
      <c r="EAO60" s="178"/>
      <c r="EAP60" s="177"/>
      <c r="EAQ60" s="178"/>
      <c r="EAR60" s="180"/>
      <c r="EAS60" s="181"/>
      <c r="EAT60" s="181"/>
      <c r="EAU60" s="176"/>
      <c r="EAV60" s="177"/>
      <c r="EAW60" s="178"/>
      <c r="EAX60" s="177"/>
      <c r="EAY60" s="177"/>
      <c r="EAZ60" s="177"/>
      <c r="EBA60" s="177"/>
      <c r="EBB60" s="177"/>
      <c r="EBC60" s="177"/>
      <c r="EBD60" s="177"/>
      <c r="EBE60" s="177"/>
      <c r="EBF60" s="177"/>
      <c r="EBG60" s="177"/>
      <c r="EBH60" s="177"/>
      <c r="EBI60" s="177"/>
      <c r="EBJ60" s="177"/>
      <c r="EBK60" s="177"/>
      <c r="EBL60" s="178"/>
      <c r="EBM60" s="178"/>
      <c r="EBN60" s="177"/>
      <c r="EBO60" s="177"/>
      <c r="EBP60" s="177"/>
      <c r="EBQ60" s="178"/>
      <c r="EBR60" s="177"/>
      <c r="EBS60" s="178"/>
      <c r="EBT60" s="177"/>
      <c r="EBU60" s="178"/>
      <c r="EBV60" s="177"/>
      <c r="EBW60" s="178"/>
      <c r="EBX60" s="180"/>
      <c r="EBY60" s="181"/>
      <c r="EBZ60" s="181"/>
      <c r="ECA60" s="176"/>
      <c r="ECB60" s="177"/>
      <c r="ECC60" s="178"/>
      <c r="ECD60" s="177"/>
      <c r="ECE60" s="177"/>
      <c r="ECF60" s="177"/>
      <c r="ECG60" s="177"/>
      <c r="ECH60" s="177"/>
      <c r="ECI60" s="177"/>
      <c r="ECJ60" s="177"/>
      <c r="ECK60" s="177"/>
      <c r="ECL60" s="177"/>
      <c r="ECM60" s="177"/>
      <c r="ECN60" s="177"/>
      <c r="ECO60" s="177"/>
      <c r="ECP60" s="177"/>
      <c r="ECQ60" s="177"/>
      <c r="ECR60" s="178"/>
      <c r="ECS60" s="178"/>
      <c r="ECT60" s="177"/>
      <c r="ECU60" s="177"/>
      <c r="ECV60" s="177"/>
      <c r="ECW60" s="178"/>
      <c r="ECX60" s="177"/>
      <c r="ECY60" s="178"/>
      <c r="ECZ60" s="177"/>
      <c r="EDA60" s="178"/>
      <c r="EDB60" s="177"/>
      <c r="EDC60" s="178"/>
      <c r="EDD60" s="180"/>
      <c r="EDE60" s="181"/>
      <c r="EDF60" s="181"/>
      <c r="EDG60" s="176"/>
      <c r="EDH60" s="177"/>
      <c r="EDI60" s="178"/>
      <c r="EDJ60" s="177"/>
      <c r="EDK60" s="177"/>
      <c r="EDL60" s="177"/>
      <c r="EDM60" s="177"/>
      <c r="EDN60" s="177"/>
      <c r="EDO60" s="177"/>
      <c r="EDP60" s="177"/>
      <c r="EDQ60" s="177"/>
      <c r="EDR60" s="177"/>
      <c r="EDS60" s="177"/>
      <c r="EDT60" s="177"/>
      <c r="EDU60" s="177"/>
      <c r="EDV60" s="177"/>
      <c r="EDW60" s="177"/>
      <c r="EDX60" s="178"/>
      <c r="EDY60" s="178"/>
      <c r="EDZ60" s="177"/>
      <c r="EEA60" s="177"/>
      <c r="EEB60" s="177"/>
      <c r="EEC60" s="178"/>
      <c r="EED60" s="177"/>
      <c r="EEE60" s="178"/>
      <c r="EEF60" s="177"/>
      <c r="EEG60" s="178"/>
      <c r="EEH60" s="177"/>
      <c r="EEI60" s="178"/>
      <c r="EEJ60" s="180"/>
      <c r="EEK60" s="181"/>
      <c r="EEL60" s="181"/>
      <c r="EEM60" s="176"/>
      <c r="EEN60" s="177"/>
      <c r="EEO60" s="178"/>
      <c r="EEP60" s="177"/>
      <c r="EEQ60" s="177"/>
      <c r="EER60" s="177"/>
      <c r="EES60" s="177"/>
      <c r="EET60" s="177"/>
      <c r="EEU60" s="177"/>
      <c r="EEV60" s="177"/>
      <c r="EEW60" s="177"/>
      <c r="EEX60" s="177"/>
      <c r="EEY60" s="177"/>
      <c r="EEZ60" s="177"/>
      <c r="EFA60" s="177"/>
      <c r="EFB60" s="177"/>
      <c r="EFC60" s="177"/>
      <c r="EFD60" s="178"/>
      <c r="EFE60" s="178"/>
      <c r="EFF60" s="177"/>
      <c r="EFG60" s="177"/>
      <c r="EFH60" s="177"/>
      <c r="EFI60" s="178"/>
      <c r="EFJ60" s="177"/>
      <c r="EFK60" s="178"/>
      <c r="EFL60" s="177"/>
      <c r="EFM60" s="178"/>
      <c r="EFN60" s="177"/>
      <c r="EFO60" s="178"/>
      <c r="EFP60" s="180"/>
      <c r="EFQ60" s="181"/>
      <c r="EFR60" s="181"/>
      <c r="EFS60" s="176"/>
      <c r="EFT60" s="177"/>
      <c r="EFU60" s="178"/>
      <c r="EFV60" s="177"/>
      <c r="EFW60" s="177"/>
      <c r="EFX60" s="177"/>
      <c r="EFY60" s="177"/>
      <c r="EFZ60" s="177"/>
      <c r="EGA60" s="177"/>
      <c r="EGB60" s="177"/>
      <c r="EGC60" s="177"/>
      <c r="EGD60" s="177"/>
      <c r="EGE60" s="177"/>
      <c r="EGF60" s="177"/>
      <c r="EGG60" s="177"/>
      <c r="EGH60" s="177"/>
      <c r="EGI60" s="177"/>
      <c r="EGJ60" s="178"/>
      <c r="EGK60" s="178"/>
      <c r="EGL60" s="177"/>
      <c r="EGM60" s="177"/>
      <c r="EGN60" s="177"/>
      <c r="EGO60" s="178"/>
      <c r="EGP60" s="177"/>
      <c r="EGQ60" s="178"/>
      <c r="EGR60" s="177"/>
      <c r="EGS60" s="178"/>
      <c r="EGT60" s="177"/>
      <c r="EGU60" s="178"/>
      <c r="EGV60" s="180"/>
      <c r="EGW60" s="181"/>
      <c r="EGX60" s="181"/>
      <c r="EGY60" s="176"/>
      <c r="EGZ60" s="177"/>
      <c r="EHA60" s="178"/>
      <c r="EHB60" s="177"/>
      <c r="EHC60" s="177"/>
      <c r="EHD60" s="177"/>
      <c r="EHE60" s="177"/>
      <c r="EHF60" s="177"/>
      <c r="EHG60" s="177"/>
      <c r="EHH60" s="177"/>
      <c r="EHI60" s="177"/>
      <c r="EHJ60" s="177"/>
      <c r="EHK60" s="177"/>
      <c r="EHL60" s="177"/>
      <c r="EHM60" s="177"/>
      <c r="EHN60" s="177"/>
      <c r="EHO60" s="177"/>
      <c r="EHP60" s="178"/>
      <c r="EHQ60" s="178"/>
      <c r="EHR60" s="177"/>
      <c r="EHS60" s="177"/>
      <c r="EHT60" s="177"/>
      <c r="EHU60" s="178"/>
      <c r="EHV60" s="177"/>
      <c r="EHW60" s="178"/>
      <c r="EHX60" s="177"/>
      <c r="EHY60" s="178"/>
      <c r="EHZ60" s="177"/>
      <c r="EIA60" s="178"/>
      <c r="EIB60" s="180"/>
      <c r="EIC60" s="181"/>
      <c r="EID60" s="181"/>
      <c r="EIE60" s="176"/>
      <c r="EIF60" s="177"/>
      <c r="EIG60" s="178"/>
      <c r="EIH60" s="177"/>
      <c r="EII60" s="177"/>
      <c r="EIJ60" s="177"/>
      <c r="EIK60" s="177"/>
      <c r="EIL60" s="177"/>
      <c r="EIM60" s="177"/>
      <c r="EIN60" s="177"/>
      <c r="EIO60" s="177"/>
      <c r="EIP60" s="177"/>
      <c r="EIQ60" s="177"/>
      <c r="EIR60" s="177"/>
      <c r="EIS60" s="177"/>
      <c r="EIT60" s="177"/>
      <c r="EIU60" s="177"/>
      <c r="EIV60" s="178"/>
      <c r="EIW60" s="178"/>
      <c r="EIX60" s="177"/>
      <c r="EIY60" s="177"/>
      <c r="EIZ60" s="177"/>
      <c r="EJA60" s="178"/>
      <c r="EJB60" s="177"/>
      <c r="EJC60" s="178"/>
      <c r="EJD60" s="177"/>
      <c r="EJE60" s="178"/>
      <c r="EJF60" s="177"/>
      <c r="EJG60" s="178"/>
      <c r="EJH60" s="180"/>
      <c r="EJI60" s="181"/>
      <c r="EJJ60" s="181"/>
      <c r="EJK60" s="176"/>
      <c r="EJL60" s="177"/>
      <c r="EJM60" s="178"/>
      <c r="EJN60" s="177"/>
      <c r="EJO60" s="177"/>
      <c r="EJP60" s="177"/>
      <c r="EJQ60" s="177"/>
      <c r="EJR60" s="177"/>
      <c r="EJS60" s="177"/>
      <c r="EJT60" s="177"/>
      <c r="EJU60" s="177"/>
      <c r="EJV60" s="177"/>
      <c r="EJW60" s="177"/>
      <c r="EJX60" s="177"/>
      <c r="EJY60" s="177"/>
      <c r="EJZ60" s="177"/>
      <c r="EKA60" s="177"/>
      <c r="EKB60" s="178"/>
      <c r="EKC60" s="178"/>
      <c r="EKD60" s="177"/>
      <c r="EKE60" s="177"/>
      <c r="EKF60" s="177"/>
      <c r="EKG60" s="178"/>
      <c r="EKH60" s="177"/>
      <c r="EKI60" s="178"/>
      <c r="EKJ60" s="177"/>
      <c r="EKK60" s="178"/>
      <c r="EKL60" s="177"/>
      <c r="EKM60" s="178"/>
      <c r="EKN60" s="180"/>
      <c r="EKO60" s="181"/>
      <c r="EKP60" s="181"/>
      <c r="EKQ60" s="176"/>
      <c r="EKR60" s="177"/>
      <c r="EKS60" s="178"/>
      <c r="EKT60" s="177"/>
      <c r="EKU60" s="177"/>
      <c r="EKV60" s="177"/>
      <c r="EKW60" s="177"/>
      <c r="EKX60" s="177"/>
      <c r="EKY60" s="177"/>
      <c r="EKZ60" s="177"/>
      <c r="ELA60" s="177"/>
      <c r="ELB60" s="177"/>
      <c r="ELC60" s="177"/>
      <c r="ELD60" s="177"/>
      <c r="ELE60" s="177"/>
      <c r="ELF60" s="177"/>
      <c r="ELG60" s="177"/>
      <c r="ELH60" s="178"/>
      <c r="ELI60" s="178"/>
      <c r="ELJ60" s="177"/>
      <c r="ELK60" s="177"/>
      <c r="ELL60" s="177"/>
      <c r="ELM60" s="178"/>
      <c r="ELN60" s="177"/>
      <c r="ELO60" s="178"/>
      <c r="ELP60" s="177"/>
      <c r="ELQ60" s="178"/>
      <c r="ELR60" s="177"/>
      <c r="ELS60" s="178"/>
      <c r="ELT60" s="180"/>
      <c r="ELU60" s="181"/>
      <c r="ELV60" s="181"/>
      <c r="ELW60" s="176"/>
      <c r="ELX60" s="177"/>
      <c r="ELY60" s="178"/>
      <c r="ELZ60" s="177"/>
      <c r="EMA60" s="177"/>
      <c r="EMB60" s="177"/>
      <c r="EMC60" s="177"/>
      <c r="EMD60" s="177"/>
      <c r="EME60" s="177"/>
      <c r="EMF60" s="177"/>
      <c r="EMG60" s="177"/>
      <c r="EMH60" s="177"/>
      <c r="EMI60" s="177"/>
      <c r="EMJ60" s="177"/>
      <c r="EMK60" s="177"/>
      <c r="EML60" s="177"/>
      <c r="EMM60" s="177"/>
      <c r="EMN60" s="178"/>
      <c r="EMO60" s="178"/>
      <c r="EMP60" s="177"/>
      <c r="EMQ60" s="177"/>
      <c r="EMR60" s="177"/>
      <c r="EMS60" s="178"/>
      <c r="EMT60" s="177"/>
      <c r="EMU60" s="178"/>
      <c r="EMV60" s="177"/>
      <c r="EMW60" s="178"/>
      <c r="EMX60" s="177"/>
      <c r="EMY60" s="178"/>
      <c r="EMZ60" s="180"/>
      <c r="ENA60" s="181"/>
      <c r="ENB60" s="181"/>
      <c r="ENC60" s="176"/>
      <c r="END60" s="177"/>
      <c r="ENE60" s="178"/>
      <c r="ENF60" s="177"/>
      <c r="ENG60" s="177"/>
      <c r="ENH60" s="177"/>
      <c r="ENI60" s="177"/>
      <c r="ENJ60" s="177"/>
      <c r="ENK60" s="177"/>
      <c r="ENL60" s="177"/>
      <c r="ENM60" s="177"/>
      <c r="ENN60" s="177"/>
      <c r="ENO60" s="177"/>
      <c r="ENP60" s="177"/>
      <c r="ENQ60" s="177"/>
      <c r="ENR60" s="177"/>
      <c r="ENS60" s="177"/>
      <c r="ENT60" s="178"/>
      <c r="ENU60" s="178"/>
      <c r="ENV60" s="177"/>
      <c r="ENW60" s="177"/>
      <c r="ENX60" s="177"/>
      <c r="ENY60" s="178"/>
      <c r="ENZ60" s="177"/>
      <c r="EOA60" s="178"/>
      <c r="EOB60" s="177"/>
      <c r="EOC60" s="178"/>
      <c r="EOD60" s="177"/>
      <c r="EOE60" s="178"/>
      <c r="EOF60" s="180"/>
      <c r="EOG60" s="181"/>
      <c r="EOH60" s="181"/>
      <c r="EOI60" s="176"/>
      <c r="EOJ60" s="177"/>
      <c r="EOK60" s="178"/>
      <c r="EOL60" s="177"/>
      <c r="EOM60" s="177"/>
      <c r="EON60" s="177"/>
      <c r="EOO60" s="177"/>
      <c r="EOP60" s="177"/>
      <c r="EOQ60" s="177"/>
      <c r="EOR60" s="177"/>
      <c r="EOS60" s="177"/>
      <c r="EOT60" s="177"/>
      <c r="EOU60" s="177"/>
      <c r="EOV60" s="177"/>
      <c r="EOW60" s="177"/>
      <c r="EOX60" s="177"/>
      <c r="EOY60" s="177"/>
      <c r="EOZ60" s="178"/>
      <c r="EPA60" s="178"/>
      <c r="EPB60" s="177"/>
      <c r="EPC60" s="177"/>
      <c r="EPD60" s="177"/>
      <c r="EPE60" s="178"/>
      <c r="EPF60" s="177"/>
      <c r="EPG60" s="178"/>
      <c r="EPH60" s="177"/>
      <c r="EPI60" s="178"/>
      <c r="EPJ60" s="177"/>
      <c r="EPK60" s="178"/>
      <c r="EPL60" s="180"/>
      <c r="EPM60" s="181"/>
      <c r="EPN60" s="181"/>
      <c r="EPO60" s="176"/>
      <c r="EPP60" s="177"/>
      <c r="EPQ60" s="178"/>
      <c r="EPR60" s="177"/>
      <c r="EPS60" s="177"/>
      <c r="EPT60" s="177"/>
      <c r="EPU60" s="177"/>
      <c r="EPV60" s="177"/>
      <c r="EPW60" s="177"/>
      <c r="EPX60" s="177"/>
      <c r="EPY60" s="177"/>
      <c r="EPZ60" s="177"/>
      <c r="EQA60" s="177"/>
      <c r="EQB60" s="177"/>
      <c r="EQC60" s="177"/>
      <c r="EQD60" s="177"/>
      <c r="EQE60" s="177"/>
      <c r="EQF60" s="178"/>
      <c r="EQG60" s="178"/>
      <c r="EQH60" s="177"/>
      <c r="EQI60" s="177"/>
      <c r="EQJ60" s="177"/>
      <c r="EQK60" s="178"/>
      <c r="EQL60" s="177"/>
      <c r="EQM60" s="178"/>
      <c r="EQN60" s="177"/>
      <c r="EQO60" s="178"/>
      <c r="EQP60" s="177"/>
      <c r="EQQ60" s="178"/>
      <c r="EQR60" s="180"/>
      <c r="EQS60" s="181"/>
      <c r="EQT60" s="181"/>
      <c r="EQU60" s="176"/>
      <c r="EQV60" s="177"/>
      <c r="EQW60" s="178"/>
      <c r="EQX60" s="177"/>
      <c r="EQY60" s="177"/>
      <c r="EQZ60" s="177"/>
      <c r="ERA60" s="177"/>
      <c r="ERB60" s="177"/>
      <c r="ERC60" s="177"/>
      <c r="ERD60" s="177"/>
      <c r="ERE60" s="177"/>
      <c r="ERF60" s="177"/>
      <c r="ERG60" s="177"/>
      <c r="ERH60" s="177"/>
      <c r="ERI60" s="177"/>
      <c r="ERJ60" s="177"/>
      <c r="ERK60" s="177"/>
      <c r="ERL60" s="178"/>
      <c r="ERM60" s="178"/>
      <c r="ERN60" s="177"/>
      <c r="ERO60" s="177"/>
      <c r="ERP60" s="177"/>
      <c r="ERQ60" s="178"/>
      <c r="ERR60" s="177"/>
      <c r="ERS60" s="178"/>
      <c r="ERT60" s="177"/>
      <c r="ERU60" s="178"/>
      <c r="ERV60" s="177"/>
      <c r="ERW60" s="178"/>
      <c r="ERX60" s="180"/>
      <c r="ERY60" s="181"/>
      <c r="ERZ60" s="181"/>
      <c r="ESA60" s="176"/>
      <c r="ESB60" s="177"/>
      <c r="ESC60" s="178"/>
      <c r="ESD60" s="177"/>
      <c r="ESE60" s="177"/>
      <c r="ESF60" s="177"/>
      <c r="ESG60" s="177"/>
      <c r="ESH60" s="177"/>
      <c r="ESI60" s="177"/>
      <c r="ESJ60" s="177"/>
      <c r="ESK60" s="177"/>
      <c r="ESL60" s="177"/>
      <c r="ESM60" s="177"/>
      <c r="ESN60" s="177"/>
      <c r="ESO60" s="177"/>
      <c r="ESP60" s="177"/>
      <c r="ESQ60" s="177"/>
      <c r="ESR60" s="178"/>
      <c r="ESS60" s="178"/>
      <c r="EST60" s="177"/>
      <c r="ESU60" s="177"/>
      <c r="ESV60" s="177"/>
      <c r="ESW60" s="178"/>
      <c r="ESX60" s="177"/>
      <c r="ESY60" s="178"/>
      <c r="ESZ60" s="177"/>
      <c r="ETA60" s="178"/>
      <c r="ETB60" s="177"/>
      <c r="ETC60" s="178"/>
      <c r="ETD60" s="180"/>
      <c r="ETE60" s="181"/>
      <c r="ETF60" s="181"/>
      <c r="ETG60" s="176"/>
      <c r="ETH60" s="177"/>
      <c r="ETI60" s="178"/>
      <c r="ETJ60" s="177"/>
      <c r="ETK60" s="177"/>
      <c r="ETL60" s="177"/>
      <c r="ETM60" s="177"/>
      <c r="ETN60" s="177"/>
      <c r="ETO60" s="177"/>
      <c r="ETP60" s="177"/>
      <c r="ETQ60" s="177"/>
      <c r="ETR60" s="177"/>
      <c r="ETS60" s="177"/>
      <c r="ETT60" s="177"/>
      <c r="ETU60" s="177"/>
      <c r="ETV60" s="177"/>
      <c r="ETW60" s="177"/>
      <c r="ETX60" s="178"/>
      <c r="ETY60" s="178"/>
      <c r="ETZ60" s="177"/>
      <c r="EUA60" s="177"/>
      <c r="EUB60" s="177"/>
      <c r="EUC60" s="178"/>
      <c r="EUD60" s="177"/>
      <c r="EUE60" s="178"/>
      <c r="EUF60" s="177"/>
      <c r="EUG60" s="178"/>
      <c r="EUH60" s="177"/>
      <c r="EUI60" s="178"/>
      <c r="EUJ60" s="180"/>
      <c r="EUK60" s="181"/>
      <c r="EUL60" s="181"/>
      <c r="EUM60" s="176"/>
      <c r="EUN60" s="177"/>
      <c r="EUO60" s="178"/>
      <c r="EUP60" s="177"/>
      <c r="EUQ60" s="177"/>
      <c r="EUR60" s="177"/>
      <c r="EUS60" s="177"/>
      <c r="EUT60" s="177"/>
      <c r="EUU60" s="177"/>
      <c r="EUV60" s="177"/>
      <c r="EUW60" s="177"/>
      <c r="EUX60" s="177"/>
      <c r="EUY60" s="177"/>
      <c r="EUZ60" s="177"/>
      <c r="EVA60" s="177"/>
      <c r="EVB60" s="177"/>
      <c r="EVC60" s="177"/>
      <c r="EVD60" s="178"/>
      <c r="EVE60" s="178"/>
      <c r="EVF60" s="177"/>
      <c r="EVG60" s="177"/>
      <c r="EVH60" s="177"/>
      <c r="EVI60" s="178"/>
      <c r="EVJ60" s="177"/>
      <c r="EVK60" s="178"/>
      <c r="EVL60" s="177"/>
      <c r="EVM60" s="178"/>
      <c r="EVN60" s="177"/>
      <c r="EVO60" s="178"/>
      <c r="EVP60" s="180"/>
      <c r="EVQ60" s="181"/>
      <c r="EVR60" s="181"/>
      <c r="EVS60" s="176"/>
      <c r="EVT60" s="177"/>
      <c r="EVU60" s="178"/>
      <c r="EVV60" s="177"/>
      <c r="EVW60" s="177"/>
      <c r="EVX60" s="177"/>
      <c r="EVY60" s="177"/>
      <c r="EVZ60" s="177"/>
      <c r="EWA60" s="177"/>
      <c r="EWB60" s="177"/>
      <c r="EWC60" s="177"/>
      <c r="EWD60" s="177"/>
      <c r="EWE60" s="177"/>
      <c r="EWF60" s="177"/>
      <c r="EWG60" s="177"/>
      <c r="EWH60" s="177"/>
      <c r="EWI60" s="177"/>
      <c r="EWJ60" s="178"/>
      <c r="EWK60" s="178"/>
      <c r="EWL60" s="177"/>
      <c r="EWM60" s="177"/>
      <c r="EWN60" s="177"/>
      <c r="EWO60" s="178"/>
      <c r="EWP60" s="177"/>
      <c r="EWQ60" s="178"/>
      <c r="EWR60" s="177"/>
      <c r="EWS60" s="178"/>
      <c r="EWT60" s="177"/>
      <c r="EWU60" s="178"/>
      <c r="EWV60" s="180"/>
      <c r="EWW60" s="181"/>
      <c r="EWX60" s="181"/>
      <c r="EWY60" s="176"/>
      <c r="EWZ60" s="177"/>
      <c r="EXA60" s="178"/>
      <c r="EXB60" s="177"/>
      <c r="EXC60" s="177"/>
      <c r="EXD60" s="177"/>
      <c r="EXE60" s="177"/>
      <c r="EXF60" s="177"/>
      <c r="EXG60" s="177"/>
      <c r="EXH60" s="177"/>
      <c r="EXI60" s="177"/>
      <c r="EXJ60" s="177"/>
      <c r="EXK60" s="177"/>
      <c r="EXL60" s="177"/>
      <c r="EXM60" s="177"/>
      <c r="EXN60" s="177"/>
      <c r="EXO60" s="177"/>
      <c r="EXP60" s="178"/>
      <c r="EXQ60" s="178"/>
      <c r="EXR60" s="177"/>
      <c r="EXS60" s="177"/>
      <c r="EXT60" s="177"/>
      <c r="EXU60" s="178"/>
      <c r="EXV60" s="177"/>
      <c r="EXW60" s="178"/>
      <c r="EXX60" s="177"/>
      <c r="EXY60" s="178"/>
      <c r="EXZ60" s="177"/>
      <c r="EYA60" s="178"/>
      <c r="EYB60" s="180"/>
      <c r="EYC60" s="181"/>
      <c r="EYD60" s="181"/>
      <c r="EYE60" s="176"/>
      <c r="EYF60" s="177"/>
      <c r="EYG60" s="178"/>
      <c r="EYH60" s="177"/>
      <c r="EYI60" s="177"/>
      <c r="EYJ60" s="177"/>
      <c r="EYK60" s="177"/>
      <c r="EYL60" s="177"/>
      <c r="EYM60" s="177"/>
      <c r="EYN60" s="177"/>
      <c r="EYO60" s="177"/>
      <c r="EYP60" s="177"/>
      <c r="EYQ60" s="177"/>
      <c r="EYR60" s="177"/>
      <c r="EYS60" s="177"/>
      <c r="EYT60" s="177"/>
      <c r="EYU60" s="177"/>
      <c r="EYV60" s="178"/>
      <c r="EYW60" s="178"/>
      <c r="EYX60" s="177"/>
      <c r="EYY60" s="177"/>
      <c r="EYZ60" s="177"/>
      <c r="EZA60" s="178"/>
      <c r="EZB60" s="177"/>
      <c r="EZC60" s="178"/>
      <c r="EZD60" s="177"/>
      <c r="EZE60" s="178"/>
      <c r="EZF60" s="177"/>
      <c r="EZG60" s="178"/>
      <c r="EZH60" s="180"/>
      <c r="EZI60" s="181"/>
      <c r="EZJ60" s="181"/>
      <c r="EZK60" s="176"/>
      <c r="EZL60" s="177"/>
      <c r="EZM60" s="178"/>
      <c r="EZN60" s="177"/>
      <c r="EZO60" s="177"/>
      <c r="EZP60" s="177"/>
      <c r="EZQ60" s="177"/>
      <c r="EZR60" s="177"/>
      <c r="EZS60" s="177"/>
      <c r="EZT60" s="177"/>
      <c r="EZU60" s="177"/>
      <c r="EZV60" s="177"/>
      <c r="EZW60" s="177"/>
      <c r="EZX60" s="177"/>
      <c r="EZY60" s="177"/>
      <c r="EZZ60" s="177"/>
      <c r="FAA60" s="177"/>
      <c r="FAB60" s="178"/>
      <c r="FAC60" s="178"/>
      <c r="FAD60" s="177"/>
      <c r="FAE60" s="177"/>
      <c r="FAF60" s="177"/>
      <c r="FAG60" s="178"/>
      <c r="FAH60" s="177"/>
      <c r="FAI60" s="178"/>
      <c r="FAJ60" s="177"/>
      <c r="FAK60" s="178"/>
      <c r="FAL60" s="177"/>
      <c r="FAM60" s="178"/>
      <c r="FAN60" s="180"/>
      <c r="FAO60" s="181"/>
      <c r="FAP60" s="181"/>
      <c r="FAQ60" s="176"/>
      <c r="FAR60" s="177"/>
      <c r="FAS60" s="178"/>
      <c r="FAT60" s="177"/>
      <c r="FAU60" s="177"/>
      <c r="FAV60" s="177"/>
      <c r="FAW60" s="177"/>
      <c r="FAX60" s="177"/>
      <c r="FAY60" s="177"/>
      <c r="FAZ60" s="177"/>
      <c r="FBA60" s="177"/>
      <c r="FBB60" s="177"/>
      <c r="FBC60" s="177"/>
      <c r="FBD60" s="177"/>
      <c r="FBE60" s="177"/>
      <c r="FBF60" s="177"/>
      <c r="FBG60" s="177"/>
      <c r="FBH60" s="178"/>
      <c r="FBI60" s="178"/>
      <c r="FBJ60" s="177"/>
      <c r="FBK60" s="177"/>
      <c r="FBL60" s="177"/>
      <c r="FBM60" s="178"/>
      <c r="FBN60" s="177"/>
      <c r="FBO60" s="178"/>
      <c r="FBP60" s="177"/>
      <c r="FBQ60" s="178"/>
      <c r="FBR60" s="177"/>
      <c r="FBS60" s="178"/>
      <c r="FBT60" s="180"/>
      <c r="FBU60" s="181"/>
      <c r="FBV60" s="181"/>
      <c r="FBW60" s="176"/>
      <c r="FBX60" s="177"/>
      <c r="FBY60" s="178"/>
      <c r="FBZ60" s="177"/>
      <c r="FCA60" s="177"/>
      <c r="FCB60" s="177"/>
      <c r="FCC60" s="177"/>
      <c r="FCD60" s="177"/>
      <c r="FCE60" s="177"/>
      <c r="FCF60" s="177"/>
      <c r="FCG60" s="177"/>
      <c r="FCH60" s="177"/>
      <c r="FCI60" s="177"/>
      <c r="FCJ60" s="177"/>
      <c r="FCK60" s="177"/>
      <c r="FCL60" s="177"/>
      <c r="FCM60" s="177"/>
      <c r="FCN60" s="178"/>
      <c r="FCO60" s="178"/>
      <c r="FCP60" s="177"/>
      <c r="FCQ60" s="177"/>
      <c r="FCR60" s="177"/>
      <c r="FCS60" s="178"/>
      <c r="FCT60" s="177"/>
      <c r="FCU60" s="178"/>
      <c r="FCV60" s="177"/>
      <c r="FCW60" s="178"/>
      <c r="FCX60" s="177"/>
      <c r="FCY60" s="178"/>
      <c r="FCZ60" s="180"/>
      <c r="FDA60" s="181"/>
      <c r="FDB60" s="181"/>
      <c r="FDC60" s="176"/>
      <c r="FDD60" s="177"/>
      <c r="FDE60" s="178"/>
      <c r="FDF60" s="177"/>
      <c r="FDG60" s="177"/>
      <c r="FDH60" s="177"/>
      <c r="FDI60" s="177"/>
      <c r="FDJ60" s="177"/>
      <c r="FDK60" s="177"/>
      <c r="FDL60" s="177"/>
      <c r="FDM60" s="177"/>
      <c r="FDN60" s="177"/>
      <c r="FDO60" s="177"/>
      <c r="FDP60" s="177"/>
      <c r="FDQ60" s="177"/>
      <c r="FDR60" s="177"/>
      <c r="FDS60" s="177"/>
      <c r="FDT60" s="178"/>
      <c r="FDU60" s="178"/>
      <c r="FDV60" s="177"/>
      <c r="FDW60" s="177"/>
      <c r="FDX60" s="177"/>
      <c r="FDY60" s="178"/>
      <c r="FDZ60" s="177"/>
      <c r="FEA60" s="178"/>
      <c r="FEB60" s="177"/>
      <c r="FEC60" s="178"/>
      <c r="FED60" s="177"/>
      <c r="FEE60" s="178"/>
      <c r="FEF60" s="180"/>
      <c r="FEG60" s="181"/>
      <c r="FEH60" s="181"/>
      <c r="FEI60" s="176"/>
      <c r="FEJ60" s="177"/>
      <c r="FEK60" s="178"/>
      <c r="FEL60" s="177"/>
      <c r="FEM60" s="177"/>
      <c r="FEN60" s="177"/>
      <c r="FEO60" s="177"/>
      <c r="FEP60" s="177"/>
      <c r="FEQ60" s="177"/>
      <c r="FER60" s="177"/>
      <c r="FES60" s="177"/>
      <c r="FET60" s="177"/>
      <c r="FEU60" s="177"/>
      <c r="FEV60" s="177"/>
      <c r="FEW60" s="177"/>
      <c r="FEX60" s="177"/>
      <c r="FEY60" s="177"/>
      <c r="FEZ60" s="178"/>
      <c r="FFA60" s="178"/>
      <c r="FFB60" s="177"/>
      <c r="FFC60" s="177"/>
      <c r="FFD60" s="177"/>
      <c r="FFE60" s="178"/>
      <c r="FFF60" s="177"/>
      <c r="FFG60" s="178"/>
      <c r="FFH60" s="177"/>
      <c r="FFI60" s="178"/>
      <c r="FFJ60" s="177"/>
      <c r="FFK60" s="178"/>
      <c r="FFL60" s="180"/>
      <c r="FFM60" s="181"/>
      <c r="FFN60" s="181"/>
      <c r="FFO60" s="176"/>
      <c r="FFP60" s="177"/>
      <c r="FFQ60" s="178"/>
      <c r="FFR60" s="177"/>
      <c r="FFS60" s="177"/>
      <c r="FFT60" s="177"/>
      <c r="FFU60" s="177"/>
      <c r="FFV60" s="177"/>
      <c r="FFW60" s="177"/>
      <c r="FFX60" s="177"/>
      <c r="FFY60" s="177"/>
      <c r="FFZ60" s="177"/>
      <c r="FGA60" s="177"/>
      <c r="FGB60" s="177"/>
      <c r="FGC60" s="177"/>
      <c r="FGD60" s="177"/>
      <c r="FGE60" s="177"/>
      <c r="FGF60" s="178"/>
      <c r="FGG60" s="178"/>
      <c r="FGH60" s="177"/>
      <c r="FGI60" s="177"/>
      <c r="FGJ60" s="177"/>
      <c r="FGK60" s="178"/>
      <c r="FGL60" s="177"/>
      <c r="FGM60" s="178"/>
      <c r="FGN60" s="177"/>
      <c r="FGO60" s="178"/>
      <c r="FGP60" s="177"/>
      <c r="FGQ60" s="178"/>
      <c r="FGR60" s="180"/>
      <c r="FGS60" s="181"/>
      <c r="FGT60" s="181"/>
      <c r="FGU60" s="176"/>
      <c r="FGV60" s="177"/>
      <c r="FGW60" s="178"/>
      <c r="FGX60" s="177"/>
      <c r="FGY60" s="177"/>
      <c r="FGZ60" s="177"/>
      <c r="FHA60" s="177"/>
      <c r="FHB60" s="177"/>
      <c r="FHC60" s="177"/>
      <c r="FHD60" s="177"/>
      <c r="FHE60" s="177"/>
      <c r="FHF60" s="177"/>
      <c r="FHG60" s="177"/>
      <c r="FHH60" s="177"/>
      <c r="FHI60" s="177"/>
      <c r="FHJ60" s="177"/>
      <c r="FHK60" s="177"/>
      <c r="FHL60" s="178"/>
      <c r="FHM60" s="178"/>
      <c r="FHN60" s="177"/>
      <c r="FHO60" s="177"/>
      <c r="FHP60" s="177"/>
      <c r="FHQ60" s="178"/>
      <c r="FHR60" s="177"/>
      <c r="FHS60" s="178"/>
      <c r="FHT60" s="177"/>
      <c r="FHU60" s="178"/>
      <c r="FHV60" s="177"/>
      <c r="FHW60" s="178"/>
      <c r="FHX60" s="180"/>
      <c r="FHY60" s="181"/>
      <c r="FHZ60" s="181"/>
      <c r="FIA60" s="176"/>
      <c r="FIB60" s="177"/>
      <c r="FIC60" s="178"/>
      <c r="FID60" s="177"/>
      <c r="FIE60" s="177"/>
      <c r="FIF60" s="177"/>
      <c r="FIG60" s="177"/>
      <c r="FIH60" s="177"/>
      <c r="FII60" s="177"/>
      <c r="FIJ60" s="177"/>
      <c r="FIK60" s="177"/>
      <c r="FIL60" s="177"/>
      <c r="FIM60" s="177"/>
      <c r="FIN60" s="177"/>
      <c r="FIO60" s="177"/>
      <c r="FIP60" s="177"/>
      <c r="FIQ60" s="177"/>
      <c r="FIR60" s="178"/>
      <c r="FIS60" s="178"/>
      <c r="FIT60" s="177"/>
      <c r="FIU60" s="177"/>
      <c r="FIV60" s="177"/>
      <c r="FIW60" s="178"/>
      <c r="FIX60" s="177"/>
      <c r="FIY60" s="178"/>
      <c r="FIZ60" s="177"/>
      <c r="FJA60" s="178"/>
      <c r="FJB60" s="177"/>
      <c r="FJC60" s="178"/>
      <c r="FJD60" s="180"/>
      <c r="FJE60" s="181"/>
      <c r="FJF60" s="181"/>
      <c r="FJG60" s="176"/>
      <c r="FJH60" s="177"/>
      <c r="FJI60" s="178"/>
      <c r="FJJ60" s="177"/>
      <c r="FJK60" s="177"/>
      <c r="FJL60" s="177"/>
      <c r="FJM60" s="177"/>
      <c r="FJN60" s="177"/>
      <c r="FJO60" s="177"/>
      <c r="FJP60" s="177"/>
      <c r="FJQ60" s="177"/>
      <c r="FJR60" s="177"/>
      <c r="FJS60" s="177"/>
      <c r="FJT60" s="177"/>
      <c r="FJU60" s="177"/>
      <c r="FJV60" s="177"/>
      <c r="FJW60" s="177"/>
      <c r="FJX60" s="178"/>
      <c r="FJY60" s="178"/>
      <c r="FJZ60" s="177"/>
      <c r="FKA60" s="177"/>
      <c r="FKB60" s="177"/>
      <c r="FKC60" s="178"/>
      <c r="FKD60" s="177"/>
      <c r="FKE60" s="178"/>
      <c r="FKF60" s="177"/>
      <c r="FKG60" s="178"/>
      <c r="FKH60" s="177"/>
      <c r="FKI60" s="178"/>
      <c r="FKJ60" s="180"/>
      <c r="FKK60" s="181"/>
      <c r="FKL60" s="181"/>
      <c r="FKM60" s="176"/>
      <c r="FKN60" s="177"/>
      <c r="FKO60" s="178"/>
      <c r="FKP60" s="177"/>
      <c r="FKQ60" s="177"/>
      <c r="FKR60" s="177"/>
      <c r="FKS60" s="177"/>
      <c r="FKT60" s="177"/>
      <c r="FKU60" s="177"/>
      <c r="FKV60" s="177"/>
      <c r="FKW60" s="177"/>
      <c r="FKX60" s="177"/>
      <c r="FKY60" s="177"/>
      <c r="FKZ60" s="177"/>
      <c r="FLA60" s="177"/>
      <c r="FLB60" s="177"/>
      <c r="FLC60" s="177"/>
      <c r="FLD60" s="178"/>
      <c r="FLE60" s="178"/>
      <c r="FLF60" s="177"/>
      <c r="FLG60" s="177"/>
      <c r="FLH60" s="177"/>
      <c r="FLI60" s="178"/>
      <c r="FLJ60" s="177"/>
      <c r="FLK60" s="178"/>
      <c r="FLL60" s="177"/>
      <c r="FLM60" s="178"/>
      <c r="FLN60" s="177"/>
      <c r="FLO60" s="178"/>
      <c r="FLP60" s="180"/>
      <c r="FLQ60" s="181"/>
      <c r="FLR60" s="181"/>
      <c r="FLS60" s="176"/>
      <c r="FLT60" s="177"/>
      <c r="FLU60" s="178"/>
      <c r="FLV60" s="177"/>
      <c r="FLW60" s="177"/>
      <c r="FLX60" s="177"/>
      <c r="FLY60" s="177"/>
      <c r="FLZ60" s="177"/>
      <c r="FMA60" s="177"/>
      <c r="FMB60" s="177"/>
      <c r="FMC60" s="177"/>
      <c r="FMD60" s="177"/>
      <c r="FME60" s="177"/>
      <c r="FMF60" s="177"/>
      <c r="FMG60" s="177"/>
      <c r="FMH60" s="177"/>
      <c r="FMI60" s="177"/>
      <c r="FMJ60" s="178"/>
      <c r="FMK60" s="178"/>
      <c r="FML60" s="177"/>
      <c r="FMM60" s="177"/>
      <c r="FMN60" s="177"/>
      <c r="FMO60" s="178"/>
      <c r="FMP60" s="177"/>
      <c r="FMQ60" s="178"/>
      <c r="FMR60" s="177"/>
      <c r="FMS60" s="178"/>
      <c r="FMT60" s="177"/>
      <c r="FMU60" s="178"/>
      <c r="FMV60" s="180"/>
      <c r="FMW60" s="181"/>
      <c r="FMX60" s="181"/>
      <c r="FMY60" s="176"/>
      <c r="FMZ60" s="177"/>
      <c r="FNA60" s="178"/>
      <c r="FNB60" s="177"/>
      <c r="FNC60" s="177"/>
      <c r="FND60" s="177"/>
      <c r="FNE60" s="177"/>
      <c r="FNF60" s="177"/>
      <c r="FNG60" s="177"/>
      <c r="FNH60" s="177"/>
      <c r="FNI60" s="177"/>
      <c r="FNJ60" s="177"/>
      <c r="FNK60" s="177"/>
      <c r="FNL60" s="177"/>
      <c r="FNM60" s="177"/>
      <c r="FNN60" s="177"/>
      <c r="FNO60" s="177"/>
      <c r="FNP60" s="178"/>
      <c r="FNQ60" s="178"/>
      <c r="FNR60" s="177"/>
      <c r="FNS60" s="177"/>
      <c r="FNT60" s="177"/>
      <c r="FNU60" s="178"/>
      <c r="FNV60" s="177"/>
      <c r="FNW60" s="178"/>
      <c r="FNX60" s="177"/>
      <c r="FNY60" s="178"/>
      <c r="FNZ60" s="177"/>
      <c r="FOA60" s="178"/>
      <c r="FOB60" s="180"/>
      <c r="FOC60" s="181"/>
      <c r="FOD60" s="181"/>
      <c r="FOE60" s="176"/>
      <c r="FOF60" s="177"/>
      <c r="FOG60" s="178"/>
      <c r="FOH60" s="177"/>
      <c r="FOI60" s="177"/>
      <c r="FOJ60" s="177"/>
      <c r="FOK60" s="177"/>
      <c r="FOL60" s="177"/>
      <c r="FOM60" s="177"/>
      <c r="FON60" s="177"/>
      <c r="FOO60" s="177"/>
      <c r="FOP60" s="177"/>
      <c r="FOQ60" s="177"/>
      <c r="FOR60" s="177"/>
      <c r="FOS60" s="177"/>
      <c r="FOT60" s="177"/>
      <c r="FOU60" s="177"/>
      <c r="FOV60" s="178"/>
      <c r="FOW60" s="178"/>
      <c r="FOX60" s="177"/>
      <c r="FOY60" s="177"/>
      <c r="FOZ60" s="177"/>
      <c r="FPA60" s="178"/>
      <c r="FPB60" s="177"/>
      <c r="FPC60" s="178"/>
      <c r="FPD60" s="177"/>
      <c r="FPE60" s="178"/>
      <c r="FPF60" s="177"/>
      <c r="FPG60" s="178"/>
      <c r="FPH60" s="180"/>
      <c r="FPI60" s="181"/>
      <c r="FPJ60" s="181"/>
      <c r="FPK60" s="176"/>
      <c r="FPL60" s="177"/>
      <c r="FPM60" s="178"/>
      <c r="FPN60" s="177"/>
      <c r="FPO60" s="177"/>
      <c r="FPP60" s="177"/>
      <c r="FPQ60" s="177"/>
      <c r="FPR60" s="177"/>
      <c r="FPS60" s="177"/>
      <c r="FPT60" s="177"/>
      <c r="FPU60" s="177"/>
      <c r="FPV60" s="177"/>
      <c r="FPW60" s="177"/>
      <c r="FPX60" s="177"/>
      <c r="FPY60" s="177"/>
      <c r="FPZ60" s="177"/>
      <c r="FQA60" s="177"/>
      <c r="FQB60" s="178"/>
      <c r="FQC60" s="178"/>
      <c r="FQD60" s="177"/>
      <c r="FQE60" s="177"/>
      <c r="FQF60" s="177"/>
      <c r="FQG60" s="178"/>
      <c r="FQH60" s="177"/>
      <c r="FQI60" s="178"/>
      <c r="FQJ60" s="177"/>
      <c r="FQK60" s="178"/>
      <c r="FQL60" s="177"/>
      <c r="FQM60" s="178"/>
      <c r="FQN60" s="180"/>
      <c r="FQO60" s="181"/>
      <c r="FQP60" s="181"/>
      <c r="FQQ60" s="176"/>
      <c r="FQR60" s="177"/>
      <c r="FQS60" s="178"/>
      <c r="FQT60" s="177"/>
      <c r="FQU60" s="177"/>
      <c r="FQV60" s="177"/>
      <c r="FQW60" s="177"/>
      <c r="FQX60" s="177"/>
      <c r="FQY60" s="177"/>
      <c r="FQZ60" s="177"/>
      <c r="FRA60" s="177"/>
      <c r="FRB60" s="177"/>
      <c r="FRC60" s="177"/>
      <c r="FRD60" s="177"/>
      <c r="FRE60" s="177"/>
      <c r="FRF60" s="177"/>
      <c r="FRG60" s="177"/>
      <c r="FRH60" s="178"/>
      <c r="FRI60" s="178"/>
      <c r="FRJ60" s="177"/>
      <c r="FRK60" s="177"/>
      <c r="FRL60" s="177"/>
      <c r="FRM60" s="178"/>
      <c r="FRN60" s="177"/>
      <c r="FRO60" s="178"/>
      <c r="FRP60" s="177"/>
      <c r="FRQ60" s="178"/>
      <c r="FRR60" s="177"/>
      <c r="FRS60" s="178"/>
      <c r="FRT60" s="180"/>
      <c r="FRU60" s="181"/>
      <c r="FRV60" s="181"/>
      <c r="FRW60" s="176"/>
      <c r="FRX60" s="177"/>
      <c r="FRY60" s="178"/>
      <c r="FRZ60" s="177"/>
      <c r="FSA60" s="177"/>
      <c r="FSB60" s="177"/>
      <c r="FSC60" s="177"/>
      <c r="FSD60" s="177"/>
      <c r="FSE60" s="177"/>
      <c r="FSF60" s="177"/>
      <c r="FSG60" s="177"/>
      <c r="FSH60" s="177"/>
      <c r="FSI60" s="177"/>
      <c r="FSJ60" s="177"/>
      <c r="FSK60" s="177"/>
      <c r="FSL60" s="177"/>
      <c r="FSM60" s="177"/>
      <c r="FSN60" s="178"/>
      <c r="FSO60" s="178"/>
      <c r="FSP60" s="177"/>
      <c r="FSQ60" s="177"/>
      <c r="FSR60" s="177"/>
      <c r="FSS60" s="178"/>
      <c r="FST60" s="177"/>
      <c r="FSU60" s="178"/>
      <c r="FSV60" s="177"/>
      <c r="FSW60" s="178"/>
      <c r="FSX60" s="177"/>
      <c r="FSY60" s="178"/>
      <c r="FSZ60" s="180"/>
      <c r="FTA60" s="181"/>
      <c r="FTB60" s="181"/>
      <c r="FTC60" s="176"/>
      <c r="FTD60" s="177"/>
      <c r="FTE60" s="178"/>
      <c r="FTF60" s="177"/>
      <c r="FTG60" s="177"/>
      <c r="FTH60" s="177"/>
      <c r="FTI60" s="177"/>
      <c r="FTJ60" s="177"/>
      <c r="FTK60" s="177"/>
      <c r="FTL60" s="177"/>
      <c r="FTM60" s="177"/>
      <c r="FTN60" s="177"/>
      <c r="FTO60" s="177"/>
      <c r="FTP60" s="177"/>
      <c r="FTQ60" s="177"/>
      <c r="FTR60" s="177"/>
      <c r="FTS60" s="177"/>
      <c r="FTT60" s="178"/>
      <c r="FTU60" s="178"/>
      <c r="FTV60" s="177"/>
      <c r="FTW60" s="177"/>
      <c r="FTX60" s="177"/>
      <c r="FTY60" s="178"/>
      <c r="FTZ60" s="177"/>
      <c r="FUA60" s="178"/>
      <c r="FUB60" s="177"/>
      <c r="FUC60" s="178"/>
      <c r="FUD60" s="177"/>
      <c r="FUE60" s="178"/>
      <c r="FUF60" s="180"/>
      <c r="FUG60" s="181"/>
      <c r="FUH60" s="181"/>
      <c r="FUI60" s="176"/>
      <c r="FUJ60" s="177"/>
      <c r="FUK60" s="178"/>
      <c r="FUL60" s="177"/>
      <c r="FUM60" s="177"/>
      <c r="FUN60" s="177"/>
      <c r="FUO60" s="177"/>
      <c r="FUP60" s="177"/>
      <c r="FUQ60" s="177"/>
      <c r="FUR60" s="177"/>
      <c r="FUS60" s="177"/>
      <c r="FUT60" s="177"/>
      <c r="FUU60" s="177"/>
      <c r="FUV60" s="177"/>
      <c r="FUW60" s="177"/>
      <c r="FUX60" s="177"/>
      <c r="FUY60" s="177"/>
      <c r="FUZ60" s="178"/>
      <c r="FVA60" s="178"/>
      <c r="FVB60" s="177"/>
      <c r="FVC60" s="177"/>
      <c r="FVD60" s="177"/>
      <c r="FVE60" s="178"/>
      <c r="FVF60" s="177"/>
      <c r="FVG60" s="178"/>
      <c r="FVH60" s="177"/>
      <c r="FVI60" s="178"/>
      <c r="FVJ60" s="177"/>
      <c r="FVK60" s="178"/>
      <c r="FVL60" s="180"/>
      <c r="FVM60" s="181"/>
      <c r="FVN60" s="181"/>
      <c r="FVO60" s="176"/>
      <c r="FVP60" s="177"/>
      <c r="FVQ60" s="178"/>
      <c r="FVR60" s="177"/>
      <c r="FVS60" s="177"/>
      <c r="FVT60" s="177"/>
      <c r="FVU60" s="177"/>
      <c r="FVV60" s="177"/>
      <c r="FVW60" s="177"/>
      <c r="FVX60" s="177"/>
      <c r="FVY60" s="177"/>
      <c r="FVZ60" s="177"/>
      <c r="FWA60" s="177"/>
      <c r="FWB60" s="177"/>
      <c r="FWC60" s="177"/>
      <c r="FWD60" s="177"/>
      <c r="FWE60" s="177"/>
      <c r="FWF60" s="178"/>
      <c r="FWG60" s="178"/>
      <c r="FWH60" s="177"/>
      <c r="FWI60" s="177"/>
      <c r="FWJ60" s="177"/>
      <c r="FWK60" s="178"/>
      <c r="FWL60" s="177"/>
      <c r="FWM60" s="178"/>
      <c r="FWN60" s="177"/>
      <c r="FWO60" s="178"/>
      <c r="FWP60" s="177"/>
      <c r="FWQ60" s="178"/>
      <c r="FWR60" s="180"/>
      <c r="FWS60" s="181"/>
      <c r="FWT60" s="181"/>
      <c r="FWU60" s="176"/>
      <c r="FWV60" s="177"/>
      <c r="FWW60" s="178"/>
      <c r="FWX60" s="177"/>
      <c r="FWY60" s="177"/>
      <c r="FWZ60" s="177"/>
      <c r="FXA60" s="177"/>
      <c r="FXB60" s="177"/>
      <c r="FXC60" s="177"/>
      <c r="FXD60" s="177"/>
      <c r="FXE60" s="177"/>
      <c r="FXF60" s="177"/>
      <c r="FXG60" s="177"/>
      <c r="FXH60" s="177"/>
      <c r="FXI60" s="177"/>
      <c r="FXJ60" s="177"/>
      <c r="FXK60" s="177"/>
      <c r="FXL60" s="178"/>
      <c r="FXM60" s="178"/>
      <c r="FXN60" s="177"/>
      <c r="FXO60" s="177"/>
      <c r="FXP60" s="177"/>
      <c r="FXQ60" s="178"/>
      <c r="FXR60" s="177"/>
      <c r="FXS60" s="178"/>
      <c r="FXT60" s="177"/>
      <c r="FXU60" s="178"/>
      <c r="FXV60" s="177"/>
      <c r="FXW60" s="178"/>
      <c r="FXX60" s="180"/>
      <c r="FXY60" s="181"/>
      <c r="FXZ60" s="181"/>
      <c r="FYA60" s="176"/>
      <c r="FYB60" s="177"/>
      <c r="FYC60" s="178"/>
      <c r="FYD60" s="177"/>
      <c r="FYE60" s="177"/>
      <c r="FYF60" s="177"/>
      <c r="FYG60" s="177"/>
      <c r="FYH60" s="177"/>
      <c r="FYI60" s="177"/>
      <c r="FYJ60" s="177"/>
      <c r="FYK60" s="177"/>
      <c r="FYL60" s="177"/>
      <c r="FYM60" s="177"/>
      <c r="FYN60" s="177"/>
      <c r="FYO60" s="177"/>
      <c r="FYP60" s="177"/>
      <c r="FYQ60" s="177"/>
      <c r="FYR60" s="178"/>
      <c r="FYS60" s="178"/>
      <c r="FYT60" s="177"/>
      <c r="FYU60" s="177"/>
      <c r="FYV60" s="177"/>
      <c r="FYW60" s="178"/>
      <c r="FYX60" s="177"/>
      <c r="FYY60" s="178"/>
      <c r="FYZ60" s="177"/>
      <c r="FZA60" s="178"/>
      <c r="FZB60" s="177"/>
      <c r="FZC60" s="178"/>
      <c r="FZD60" s="180"/>
      <c r="FZE60" s="181"/>
      <c r="FZF60" s="181"/>
      <c r="FZG60" s="176"/>
      <c r="FZH60" s="177"/>
      <c r="FZI60" s="178"/>
      <c r="FZJ60" s="177"/>
      <c r="FZK60" s="177"/>
      <c r="FZL60" s="177"/>
      <c r="FZM60" s="177"/>
      <c r="FZN60" s="177"/>
      <c r="FZO60" s="177"/>
      <c r="FZP60" s="177"/>
      <c r="FZQ60" s="177"/>
      <c r="FZR60" s="177"/>
      <c r="FZS60" s="177"/>
      <c r="FZT60" s="177"/>
      <c r="FZU60" s="177"/>
      <c r="FZV60" s="177"/>
      <c r="FZW60" s="177"/>
      <c r="FZX60" s="178"/>
      <c r="FZY60" s="178"/>
      <c r="FZZ60" s="177"/>
      <c r="GAA60" s="177"/>
      <c r="GAB60" s="177"/>
      <c r="GAC60" s="178"/>
      <c r="GAD60" s="177"/>
      <c r="GAE60" s="178"/>
      <c r="GAF60" s="177"/>
      <c r="GAG60" s="178"/>
      <c r="GAH60" s="177"/>
      <c r="GAI60" s="178"/>
      <c r="GAJ60" s="180"/>
      <c r="GAK60" s="181"/>
      <c r="GAL60" s="181"/>
      <c r="GAM60" s="176"/>
      <c r="GAN60" s="177"/>
      <c r="GAO60" s="178"/>
      <c r="GAP60" s="177"/>
      <c r="GAQ60" s="177"/>
      <c r="GAR60" s="177"/>
      <c r="GAS60" s="177"/>
      <c r="GAT60" s="177"/>
      <c r="GAU60" s="177"/>
      <c r="GAV60" s="177"/>
      <c r="GAW60" s="177"/>
      <c r="GAX60" s="177"/>
      <c r="GAY60" s="177"/>
      <c r="GAZ60" s="177"/>
      <c r="GBA60" s="177"/>
      <c r="GBB60" s="177"/>
      <c r="GBC60" s="177"/>
      <c r="GBD60" s="178"/>
      <c r="GBE60" s="178"/>
      <c r="GBF60" s="177"/>
      <c r="GBG60" s="177"/>
      <c r="GBH60" s="177"/>
      <c r="GBI60" s="178"/>
      <c r="GBJ60" s="177"/>
      <c r="GBK60" s="178"/>
      <c r="GBL60" s="177"/>
      <c r="GBM60" s="178"/>
      <c r="GBN60" s="177"/>
      <c r="GBO60" s="178"/>
      <c r="GBP60" s="180"/>
      <c r="GBQ60" s="181"/>
      <c r="GBR60" s="181"/>
      <c r="GBS60" s="176"/>
      <c r="GBT60" s="177"/>
      <c r="GBU60" s="178"/>
      <c r="GBV60" s="177"/>
      <c r="GBW60" s="177"/>
      <c r="GBX60" s="177"/>
      <c r="GBY60" s="177"/>
      <c r="GBZ60" s="177"/>
      <c r="GCA60" s="177"/>
      <c r="GCB60" s="177"/>
      <c r="GCC60" s="177"/>
      <c r="GCD60" s="177"/>
      <c r="GCE60" s="177"/>
      <c r="GCF60" s="177"/>
      <c r="GCG60" s="177"/>
      <c r="GCH60" s="177"/>
      <c r="GCI60" s="177"/>
      <c r="GCJ60" s="178"/>
      <c r="GCK60" s="178"/>
      <c r="GCL60" s="177"/>
      <c r="GCM60" s="177"/>
      <c r="GCN60" s="177"/>
      <c r="GCO60" s="178"/>
      <c r="GCP60" s="177"/>
      <c r="GCQ60" s="178"/>
      <c r="GCR60" s="177"/>
      <c r="GCS60" s="178"/>
      <c r="GCT60" s="177"/>
      <c r="GCU60" s="178"/>
      <c r="GCV60" s="180"/>
      <c r="GCW60" s="181"/>
      <c r="GCX60" s="181"/>
      <c r="GCY60" s="176"/>
      <c r="GCZ60" s="177"/>
      <c r="GDA60" s="178"/>
      <c r="GDB60" s="177"/>
      <c r="GDC60" s="177"/>
      <c r="GDD60" s="177"/>
      <c r="GDE60" s="177"/>
      <c r="GDF60" s="177"/>
      <c r="GDG60" s="177"/>
      <c r="GDH60" s="177"/>
      <c r="GDI60" s="177"/>
      <c r="GDJ60" s="177"/>
      <c r="GDK60" s="177"/>
      <c r="GDL60" s="177"/>
      <c r="GDM60" s="177"/>
      <c r="GDN60" s="177"/>
      <c r="GDO60" s="177"/>
      <c r="GDP60" s="178"/>
      <c r="GDQ60" s="178"/>
      <c r="GDR60" s="177"/>
      <c r="GDS60" s="177"/>
      <c r="GDT60" s="177"/>
      <c r="GDU60" s="178"/>
      <c r="GDV60" s="177"/>
      <c r="GDW60" s="178"/>
      <c r="GDX60" s="177"/>
      <c r="GDY60" s="178"/>
      <c r="GDZ60" s="177"/>
      <c r="GEA60" s="178"/>
      <c r="GEB60" s="180"/>
      <c r="GEC60" s="181"/>
      <c r="GED60" s="181"/>
      <c r="GEE60" s="176"/>
      <c r="GEF60" s="177"/>
      <c r="GEG60" s="178"/>
      <c r="GEH60" s="177"/>
      <c r="GEI60" s="177"/>
      <c r="GEJ60" s="177"/>
      <c r="GEK60" s="177"/>
      <c r="GEL60" s="177"/>
      <c r="GEM60" s="177"/>
      <c r="GEN60" s="177"/>
      <c r="GEO60" s="177"/>
      <c r="GEP60" s="177"/>
      <c r="GEQ60" s="177"/>
      <c r="GER60" s="177"/>
      <c r="GES60" s="177"/>
      <c r="GET60" s="177"/>
      <c r="GEU60" s="177"/>
      <c r="GEV60" s="178"/>
      <c r="GEW60" s="178"/>
      <c r="GEX60" s="177"/>
      <c r="GEY60" s="177"/>
      <c r="GEZ60" s="177"/>
      <c r="GFA60" s="178"/>
      <c r="GFB60" s="177"/>
      <c r="GFC60" s="178"/>
      <c r="GFD60" s="177"/>
      <c r="GFE60" s="178"/>
      <c r="GFF60" s="177"/>
      <c r="GFG60" s="178"/>
      <c r="GFH60" s="180"/>
      <c r="GFI60" s="181"/>
      <c r="GFJ60" s="181"/>
      <c r="GFK60" s="176"/>
      <c r="GFL60" s="177"/>
      <c r="GFM60" s="178"/>
      <c r="GFN60" s="177"/>
      <c r="GFO60" s="177"/>
      <c r="GFP60" s="177"/>
      <c r="GFQ60" s="177"/>
      <c r="GFR60" s="177"/>
      <c r="GFS60" s="177"/>
      <c r="GFT60" s="177"/>
      <c r="GFU60" s="177"/>
      <c r="GFV60" s="177"/>
      <c r="GFW60" s="177"/>
      <c r="GFX60" s="177"/>
      <c r="GFY60" s="177"/>
      <c r="GFZ60" s="177"/>
      <c r="GGA60" s="177"/>
      <c r="GGB60" s="178"/>
      <c r="GGC60" s="178"/>
      <c r="GGD60" s="177"/>
      <c r="GGE60" s="177"/>
      <c r="GGF60" s="177"/>
      <c r="GGG60" s="178"/>
      <c r="GGH60" s="177"/>
      <c r="GGI60" s="178"/>
      <c r="GGJ60" s="177"/>
      <c r="GGK60" s="178"/>
      <c r="GGL60" s="177"/>
      <c r="GGM60" s="178"/>
      <c r="GGN60" s="180"/>
      <c r="GGO60" s="181"/>
      <c r="GGP60" s="181"/>
      <c r="GGQ60" s="176"/>
      <c r="GGR60" s="177"/>
      <c r="GGS60" s="178"/>
      <c r="GGT60" s="177"/>
      <c r="GGU60" s="177"/>
      <c r="GGV60" s="177"/>
      <c r="GGW60" s="177"/>
      <c r="GGX60" s="177"/>
      <c r="GGY60" s="177"/>
      <c r="GGZ60" s="177"/>
      <c r="GHA60" s="177"/>
      <c r="GHB60" s="177"/>
      <c r="GHC60" s="177"/>
      <c r="GHD60" s="177"/>
      <c r="GHE60" s="177"/>
      <c r="GHF60" s="177"/>
      <c r="GHG60" s="177"/>
      <c r="GHH60" s="178"/>
      <c r="GHI60" s="178"/>
      <c r="GHJ60" s="177"/>
      <c r="GHK60" s="177"/>
      <c r="GHL60" s="177"/>
      <c r="GHM60" s="178"/>
      <c r="GHN60" s="177"/>
      <c r="GHO60" s="178"/>
      <c r="GHP60" s="177"/>
      <c r="GHQ60" s="178"/>
      <c r="GHR60" s="177"/>
      <c r="GHS60" s="178"/>
      <c r="GHT60" s="180"/>
      <c r="GHU60" s="181"/>
      <c r="GHV60" s="181"/>
      <c r="GHW60" s="176"/>
      <c r="GHX60" s="177"/>
      <c r="GHY60" s="178"/>
      <c r="GHZ60" s="177"/>
      <c r="GIA60" s="177"/>
      <c r="GIB60" s="177"/>
      <c r="GIC60" s="177"/>
      <c r="GID60" s="177"/>
      <c r="GIE60" s="177"/>
      <c r="GIF60" s="177"/>
      <c r="GIG60" s="177"/>
      <c r="GIH60" s="177"/>
      <c r="GII60" s="177"/>
      <c r="GIJ60" s="177"/>
      <c r="GIK60" s="177"/>
      <c r="GIL60" s="177"/>
      <c r="GIM60" s="177"/>
      <c r="GIN60" s="178"/>
      <c r="GIO60" s="178"/>
      <c r="GIP60" s="177"/>
      <c r="GIQ60" s="177"/>
      <c r="GIR60" s="177"/>
      <c r="GIS60" s="178"/>
      <c r="GIT60" s="177"/>
      <c r="GIU60" s="178"/>
      <c r="GIV60" s="177"/>
      <c r="GIW60" s="178"/>
      <c r="GIX60" s="177"/>
      <c r="GIY60" s="178"/>
      <c r="GIZ60" s="180"/>
      <c r="GJA60" s="181"/>
      <c r="GJB60" s="181"/>
      <c r="GJC60" s="176"/>
      <c r="GJD60" s="177"/>
      <c r="GJE60" s="178"/>
      <c r="GJF60" s="177"/>
      <c r="GJG60" s="177"/>
      <c r="GJH60" s="177"/>
      <c r="GJI60" s="177"/>
      <c r="GJJ60" s="177"/>
      <c r="GJK60" s="177"/>
      <c r="GJL60" s="177"/>
      <c r="GJM60" s="177"/>
      <c r="GJN60" s="177"/>
      <c r="GJO60" s="177"/>
      <c r="GJP60" s="177"/>
      <c r="GJQ60" s="177"/>
      <c r="GJR60" s="177"/>
      <c r="GJS60" s="177"/>
      <c r="GJT60" s="178"/>
      <c r="GJU60" s="178"/>
      <c r="GJV60" s="177"/>
      <c r="GJW60" s="177"/>
      <c r="GJX60" s="177"/>
      <c r="GJY60" s="178"/>
      <c r="GJZ60" s="177"/>
      <c r="GKA60" s="178"/>
      <c r="GKB60" s="177"/>
      <c r="GKC60" s="178"/>
      <c r="GKD60" s="177"/>
      <c r="GKE60" s="178"/>
      <c r="GKF60" s="180"/>
      <c r="GKG60" s="181"/>
      <c r="GKH60" s="181"/>
      <c r="GKI60" s="176"/>
      <c r="GKJ60" s="177"/>
      <c r="GKK60" s="178"/>
      <c r="GKL60" s="177"/>
      <c r="GKM60" s="177"/>
      <c r="GKN60" s="177"/>
      <c r="GKO60" s="177"/>
      <c r="GKP60" s="177"/>
      <c r="GKQ60" s="177"/>
      <c r="GKR60" s="177"/>
      <c r="GKS60" s="177"/>
      <c r="GKT60" s="177"/>
      <c r="GKU60" s="177"/>
      <c r="GKV60" s="177"/>
      <c r="GKW60" s="177"/>
      <c r="GKX60" s="177"/>
      <c r="GKY60" s="177"/>
      <c r="GKZ60" s="178"/>
      <c r="GLA60" s="178"/>
      <c r="GLB60" s="177"/>
      <c r="GLC60" s="177"/>
      <c r="GLD60" s="177"/>
      <c r="GLE60" s="178"/>
      <c r="GLF60" s="177"/>
      <c r="GLG60" s="178"/>
      <c r="GLH60" s="177"/>
      <c r="GLI60" s="178"/>
      <c r="GLJ60" s="177"/>
      <c r="GLK60" s="178"/>
      <c r="GLL60" s="180"/>
      <c r="GLM60" s="181"/>
      <c r="GLN60" s="181"/>
      <c r="GLO60" s="176"/>
      <c r="GLP60" s="177"/>
      <c r="GLQ60" s="178"/>
      <c r="GLR60" s="177"/>
      <c r="GLS60" s="177"/>
      <c r="GLT60" s="177"/>
      <c r="GLU60" s="177"/>
      <c r="GLV60" s="177"/>
      <c r="GLW60" s="177"/>
      <c r="GLX60" s="177"/>
      <c r="GLY60" s="177"/>
      <c r="GLZ60" s="177"/>
      <c r="GMA60" s="177"/>
      <c r="GMB60" s="177"/>
      <c r="GMC60" s="177"/>
      <c r="GMD60" s="177"/>
      <c r="GME60" s="177"/>
      <c r="GMF60" s="178"/>
      <c r="GMG60" s="178"/>
      <c r="GMH60" s="177"/>
      <c r="GMI60" s="177"/>
      <c r="GMJ60" s="177"/>
      <c r="GMK60" s="178"/>
      <c r="GML60" s="177"/>
      <c r="GMM60" s="178"/>
      <c r="GMN60" s="177"/>
      <c r="GMO60" s="178"/>
      <c r="GMP60" s="177"/>
      <c r="GMQ60" s="178"/>
      <c r="GMR60" s="180"/>
      <c r="GMS60" s="181"/>
      <c r="GMT60" s="181"/>
      <c r="GMU60" s="176"/>
      <c r="GMV60" s="177"/>
      <c r="GMW60" s="178"/>
      <c r="GMX60" s="177"/>
      <c r="GMY60" s="177"/>
      <c r="GMZ60" s="177"/>
      <c r="GNA60" s="177"/>
      <c r="GNB60" s="177"/>
      <c r="GNC60" s="177"/>
      <c r="GND60" s="177"/>
      <c r="GNE60" s="177"/>
      <c r="GNF60" s="177"/>
      <c r="GNG60" s="177"/>
      <c r="GNH60" s="177"/>
      <c r="GNI60" s="177"/>
      <c r="GNJ60" s="177"/>
      <c r="GNK60" s="177"/>
      <c r="GNL60" s="178"/>
      <c r="GNM60" s="178"/>
      <c r="GNN60" s="177"/>
      <c r="GNO60" s="177"/>
      <c r="GNP60" s="177"/>
      <c r="GNQ60" s="178"/>
      <c r="GNR60" s="177"/>
      <c r="GNS60" s="178"/>
      <c r="GNT60" s="177"/>
      <c r="GNU60" s="178"/>
      <c r="GNV60" s="177"/>
      <c r="GNW60" s="178"/>
      <c r="GNX60" s="180"/>
      <c r="GNY60" s="181"/>
      <c r="GNZ60" s="181"/>
      <c r="GOA60" s="176"/>
      <c r="GOB60" s="177"/>
      <c r="GOC60" s="178"/>
      <c r="GOD60" s="177"/>
      <c r="GOE60" s="177"/>
      <c r="GOF60" s="177"/>
      <c r="GOG60" s="177"/>
      <c r="GOH60" s="177"/>
      <c r="GOI60" s="177"/>
      <c r="GOJ60" s="177"/>
      <c r="GOK60" s="177"/>
      <c r="GOL60" s="177"/>
      <c r="GOM60" s="177"/>
      <c r="GON60" s="177"/>
      <c r="GOO60" s="177"/>
      <c r="GOP60" s="177"/>
      <c r="GOQ60" s="177"/>
      <c r="GOR60" s="178"/>
      <c r="GOS60" s="178"/>
      <c r="GOT60" s="177"/>
      <c r="GOU60" s="177"/>
      <c r="GOV60" s="177"/>
      <c r="GOW60" s="178"/>
      <c r="GOX60" s="177"/>
      <c r="GOY60" s="178"/>
      <c r="GOZ60" s="177"/>
      <c r="GPA60" s="178"/>
      <c r="GPB60" s="177"/>
      <c r="GPC60" s="178"/>
      <c r="GPD60" s="180"/>
      <c r="GPE60" s="181"/>
      <c r="GPF60" s="181"/>
      <c r="GPG60" s="176"/>
      <c r="GPH60" s="177"/>
      <c r="GPI60" s="178"/>
      <c r="GPJ60" s="177"/>
      <c r="GPK60" s="177"/>
      <c r="GPL60" s="177"/>
      <c r="GPM60" s="177"/>
      <c r="GPN60" s="177"/>
      <c r="GPO60" s="177"/>
      <c r="GPP60" s="177"/>
      <c r="GPQ60" s="177"/>
      <c r="GPR60" s="177"/>
      <c r="GPS60" s="177"/>
      <c r="GPT60" s="177"/>
      <c r="GPU60" s="177"/>
      <c r="GPV60" s="177"/>
      <c r="GPW60" s="177"/>
      <c r="GPX60" s="178"/>
      <c r="GPY60" s="178"/>
      <c r="GPZ60" s="177"/>
      <c r="GQA60" s="177"/>
      <c r="GQB60" s="177"/>
      <c r="GQC60" s="178"/>
      <c r="GQD60" s="177"/>
      <c r="GQE60" s="178"/>
      <c r="GQF60" s="177"/>
      <c r="GQG60" s="178"/>
      <c r="GQH60" s="177"/>
      <c r="GQI60" s="178"/>
      <c r="GQJ60" s="180"/>
      <c r="GQK60" s="181"/>
      <c r="GQL60" s="181"/>
      <c r="GQM60" s="176"/>
      <c r="GQN60" s="177"/>
      <c r="GQO60" s="178"/>
      <c r="GQP60" s="177"/>
      <c r="GQQ60" s="177"/>
      <c r="GQR60" s="177"/>
      <c r="GQS60" s="177"/>
      <c r="GQT60" s="177"/>
      <c r="GQU60" s="177"/>
      <c r="GQV60" s="177"/>
      <c r="GQW60" s="177"/>
      <c r="GQX60" s="177"/>
      <c r="GQY60" s="177"/>
      <c r="GQZ60" s="177"/>
      <c r="GRA60" s="177"/>
      <c r="GRB60" s="177"/>
      <c r="GRC60" s="177"/>
      <c r="GRD60" s="178"/>
      <c r="GRE60" s="178"/>
      <c r="GRF60" s="177"/>
      <c r="GRG60" s="177"/>
      <c r="GRH60" s="177"/>
      <c r="GRI60" s="178"/>
      <c r="GRJ60" s="177"/>
      <c r="GRK60" s="178"/>
      <c r="GRL60" s="177"/>
      <c r="GRM60" s="178"/>
      <c r="GRN60" s="177"/>
      <c r="GRO60" s="178"/>
      <c r="GRP60" s="180"/>
      <c r="GRQ60" s="181"/>
      <c r="GRR60" s="181"/>
      <c r="GRS60" s="176"/>
      <c r="GRT60" s="177"/>
      <c r="GRU60" s="178"/>
      <c r="GRV60" s="177"/>
      <c r="GRW60" s="177"/>
      <c r="GRX60" s="177"/>
      <c r="GRY60" s="177"/>
      <c r="GRZ60" s="177"/>
      <c r="GSA60" s="177"/>
      <c r="GSB60" s="177"/>
      <c r="GSC60" s="177"/>
      <c r="GSD60" s="177"/>
      <c r="GSE60" s="177"/>
      <c r="GSF60" s="177"/>
      <c r="GSG60" s="177"/>
      <c r="GSH60" s="177"/>
      <c r="GSI60" s="177"/>
      <c r="GSJ60" s="178"/>
      <c r="GSK60" s="178"/>
      <c r="GSL60" s="177"/>
      <c r="GSM60" s="177"/>
      <c r="GSN60" s="177"/>
      <c r="GSO60" s="178"/>
      <c r="GSP60" s="177"/>
      <c r="GSQ60" s="178"/>
      <c r="GSR60" s="177"/>
      <c r="GSS60" s="178"/>
      <c r="GST60" s="177"/>
      <c r="GSU60" s="178"/>
      <c r="GSV60" s="180"/>
      <c r="GSW60" s="181"/>
      <c r="GSX60" s="181"/>
      <c r="GSY60" s="176"/>
      <c r="GSZ60" s="177"/>
      <c r="GTA60" s="178"/>
      <c r="GTB60" s="177"/>
      <c r="GTC60" s="177"/>
      <c r="GTD60" s="177"/>
      <c r="GTE60" s="177"/>
      <c r="GTF60" s="177"/>
      <c r="GTG60" s="177"/>
      <c r="GTH60" s="177"/>
      <c r="GTI60" s="177"/>
      <c r="GTJ60" s="177"/>
      <c r="GTK60" s="177"/>
      <c r="GTL60" s="177"/>
      <c r="GTM60" s="177"/>
      <c r="GTN60" s="177"/>
      <c r="GTO60" s="177"/>
      <c r="GTP60" s="178"/>
      <c r="GTQ60" s="178"/>
      <c r="GTR60" s="177"/>
      <c r="GTS60" s="177"/>
      <c r="GTT60" s="177"/>
      <c r="GTU60" s="178"/>
      <c r="GTV60" s="177"/>
      <c r="GTW60" s="178"/>
      <c r="GTX60" s="177"/>
      <c r="GTY60" s="178"/>
      <c r="GTZ60" s="177"/>
      <c r="GUA60" s="178"/>
      <c r="GUB60" s="180"/>
      <c r="GUC60" s="181"/>
      <c r="GUD60" s="181"/>
      <c r="GUE60" s="176"/>
      <c r="GUF60" s="177"/>
      <c r="GUG60" s="178"/>
      <c r="GUH60" s="177"/>
      <c r="GUI60" s="177"/>
      <c r="GUJ60" s="177"/>
      <c r="GUK60" s="177"/>
      <c r="GUL60" s="177"/>
      <c r="GUM60" s="177"/>
      <c r="GUN60" s="177"/>
      <c r="GUO60" s="177"/>
      <c r="GUP60" s="177"/>
      <c r="GUQ60" s="177"/>
      <c r="GUR60" s="177"/>
      <c r="GUS60" s="177"/>
      <c r="GUT60" s="177"/>
      <c r="GUU60" s="177"/>
      <c r="GUV60" s="178"/>
      <c r="GUW60" s="178"/>
      <c r="GUX60" s="177"/>
      <c r="GUY60" s="177"/>
      <c r="GUZ60" s="177"/>
      <c r="GVA60" s="178"/>
      <c r="GVB60" s="177"/>
      <c r="GVC60" s="178"/>
      <c r="GVD60" s="177"/>
      <c r="GVE60" s="178"/>
      <c r="GVF60" s="177"/>
      <c r="GVG60" s="178"/>
      <c r="GVH60" s="180"/>
      <c r="GVI60" s="181"/>
      <c r="GVJ60" s="181"/>
      <c r="GVK60" s="176"/>
      <c r="GVL60" s="177"/>
      <c r="GVM60" s="178"/>
      <c r="GVN60" s="177"/>
      <c r="GVO60" s="177"/>
      <c r="GVP60" s="177"/>
      <c r="GVQ60" s="177"/>
      <c r="GVR60" s="177"/>
      <c r="GVS60" s="177"/>
      <c r="GVT60" s="177"/>
      <c r="GVU60" s="177"/>
      <c r="GVV60" s="177"/>
      <c r="GVW60" s="177"/>
      <c r="GVX60" s="177"/>
      <c r="GVY60" s="177"/>
      <c r="GVZ60" s="177"/>
      <c r="GWA60" s="177"/>
      <c r="GWB60" s="178"/>
      <c r="GWC60" s="178"/>
      <c r="GWD60" s="177"/>
      <c r="GWE60" s="177"/>
      <c r="GWF60" s="177"/>
      <c r="GWG60" s="178"/>
      <c r="GWH60" s="177"/>
      <c r="GWI60" s="178"/>
      <c r="GWJ60" s="177"/>
      <c r="GWK60" s="178"/>
      <c r="GWL60" s="177"/>
      <c r="GWM60" s="178"/>
      <c r="GWN60" s="180"/>
      <c r="GWO60" s="181"/>
      <c r="GWP60" s="181"/>
      <c r="GWQ60" s="176"/>
      <c r="GWR60" s="177"/>
      <c r="GWS60" s="178"/>
      <c r="GWT60" s="177"/>
      <c r="GWU60" s="177"/>
      <c r="GWV60" s="177"/>
      <c r="GWW60" s="177"/>
      <c r="GWX60" s="177"/>
      <c r="GWY60" s="177"/>
      <c r="GWZ60" s="177"/>
      <c r="GXA60" s="177"/>
      <c r="GXB60" s="177"/>
      <c r="GXC60" s="177"/>
      <c r="GXD60" s="177"/>
      <c r="GXE60" s="177"/>
      <c r="GXF60" s="177"/>
      <c r="GXG60" s="177"/>
      <c r="GXH60" s="178"/>
      <c r="GXI60" s="178"/>
      <c r="GXJ60" s="177"/>
      <c r="GXK60" s="177"/>
      <c r="GXL60" s="177"/>
      <c r="GXM60" s="178"/>
      <c r="GXN60" s="177"/>
      <c r="GXO60" s="178"/>
      <c r="GXP60" s="177"/>
      <c r="GXQ60" s="178"/>
      <c r="GXR60" s="177"/>
      <c r="GXS60" s="178"/>
      <c r="GXT60" s="180"/>
      <c r="GXU60" s="181"/>
      <c r="GXV60" s="181"/>
      <c r="GXW60" s="176"/>
      <c r="GXX60" s="177"/>
      <c r="GXY60" s="178"/>
      <c r="GXZ60" s="177"/>
      <c r="GYA60" s="177"/>
      <c r="GYB60" s="177"/>
      <c r="GYC60" s="177"/>
      <c r="GYD60" s="177"/>
      <c r="GYE60" s="177"/>
      <c r="GYF60" s="177"/>
      <c r="GYG60" s="177"/>
      <c r="GYH60" s="177"/>
      <c r="GYI60" s="177"/>
      <c r="GYJ60" s="177"/>
      <c r="GYK60" s="177"/>
      <c r="GYL60" s="177"/>
      <c r="GYM60" s="177"/>
      <c r="GYN60" s="178"/>
      <c r="GYO60" s="178"/>
      <c r="GYP60" s="177"/>
      <c r="GYQ60" s="177"/>
      <c r="GYR60" s="177"/>
      <c r="GYS60" s="178"/>
      <c r="GYT60" s="177"/>
      <c r="GYU60" s="178"/>
      <c r="GYV60" s="177"/>
      <c r="GYW60" s="178"/>
      <c r="GYX60" s="177"/>
      <c r="GYY60" s="178"/>
      <c r="GYZ60" s="180"/>
      <c r="GZA60" s="181"/>
      <c r="GZB60" s="181"/>
      <c r="GZC60" s="176"/>
      <c r="GZD60" s="177"/>
      <c r="GZE60" s="178"/>
      <c r="GZF60" s="177"/>
      <c r="GZG60" s="177"/>
      <c r="GZH60" s="177"/>
      <c r="GZI60" s="177"/>
      <c r="GZJ60" s="177"/>
      <c r="GZK60" s="177"/>
      <c r="GZL60" s="177"/>
      <c r="GZM60" s="177"/>
      <c r="GZN60" s="177"/>
      <c r="GZO60" s="177"/>
      <c r="GZP60" s="177"/>
      <c r="GZQ60" s="177"/>
      <c r="GZR60" s="177"/>
      <c r="GZS60" s="177"/>
      <c r="GZT60" s="178"/>
      <c r="GZU60" s="178"/>
      <c r="GZV60" s="177"/>
      <c r="GZW60" s="177"/>
      <c r="GZX60" s="177"/>
      <c r="GZY60" s="178"/>
      <c r="GZZ60" s="177"/>
      <c r="HAA60" s="178"/>
      <c r="HAB60" s="177"/>
      <c r="HAC60" s="178"/>
      <c r="HAD60" s="177"/>
      <c r="HAE60" s="178"/>
      <c r="HAF60" s="180"/>
      <c r="HAG60" s="181"/>
      <c r="HAH60" s="181"/>
      <c r="HAI60" s="176"/>
      <c r="HAJ60" s="177"/>
      <c r="HAK60" s="178"/>
      <c r="HAL60" s="177"/>
      <c r="HAM60" s="177"/>
      <c r="HAN60" s="177"/>
      <c r="HAO60" s="177"/>
      <c r="HAP60" s="177"/>
      <c r="HAQ60" s="177"/>
      <c r="HAR60" s="177"/>
      <c r="HAS60" s="177"/>
      <c r="HAT60" s="177"/>
      <c r="HAU60" s="177"/>
      <c r="HAV60" s="177"/>
      <c r="HAW60" s="177"/>
      <c r="HAX60" s="177"/>
      <c r="HAY60" s="177"/>
      <c r="HAZ60" s="178"/>
      <c r="HBA60" s="178"/>
      <c r="HBB60" s="177"/>
      <c r="HBC60" s="177"/>
      <c r="HBD60" s="177"/>
      <c r="HBE60" s="178"/>
      <c r="HBF60" s="177"/>
      <c r="HBG60" s="178"/>
      <c r="HBH60" s="177"/>
      <c r="HBI60" s="178"/>
      <c r="HBJ60" s="177"/>
      <c r="HBK60" s="178"/>
      <c r="HBL60" s="180"/>
      <c r="HBM60" s="181"/>
      <c r="HBN60" s="181"/>
      <c r="HBO60" s="176"/>
      <c r="HBP60" s="177"/>
      <c r="HBQ60" s="178"/>
      <c r="HBR60" s="177"/>
      <c r="HBS60" s="177"/>
      <c r="HBT60" s="177"/>
      <c r="HBU60" s="177"/>
      <c r="HBV60" s="177"/>
      <c r="HBW60" s="177"/>
      <c r="HBX60" s="177"/>
      <c r="HBY60" s="177"/>
      <c r="HBZ60" s="177"/>
      <c r="HCA60" s="177"/>
      <c r="HCB60" s="177"/>
      <c r="HCC60" s="177"/>
      <c r="HCD60" s="177"/>
      <c r="HCE60" s="177"/>
      <c r="HCF60" s="178"/>
      <c r="HCG60" s="178"/>
      <c r="HCH60" s="177"/>
      <c r="HCI60" s="177"/>
      <c r="HCJ60" s="177"/>
      <c r="HCK60" s="178"/>
      <c r="HCL60" s="177"/>
      <c r="HCM60" s="178"/>
      <c r="HCN60" s="177"/>
      <c r="HCO60" s="178"/>
      <c r="HCP60" s="177"/>
      <c r="HCQ60" s="178"/>
      <c r="HCR60" s="180"/>
      <c r="HCS60" s="181"/>
      <c r="HCT60" s="181"/>
      <c r="HCU60" s="176"/>
      <c r="HCV60" s="177"/>
      <c r="HCW60" s="178"/>
      <c r="HCX60" s="177"/>
      <c r="HCY60" s="177"/>
      <c r="HCZ60" s="177"/>
      <c r="HDA60" s="177"/>
      <c r="HDB60" s="177"/>
      <c r="HDC60" s="177"/>
      <c r="HDD60" s="177"/>
      <c r="HDE60" s="177"/>
      <c r="HDF60" s="177"/>
      <c r="HDG60" s="177"/>
      <c r="HDH60" s="177"/>
      <c r="HDI60" s="177"/>
      <c r="HDJ60" s="177"/>
      <c r="HDK60" s="177"/>
      <c r="HDL60" s="178"/>
      <c r="HDM60" s="178"/>
      <c r="HDN60" s="177"/>
      <c r="HDO60" s="177"/>
      <c r="HDP60" s="177"/>
      <c r="HDQ60" s="178"/>
      <c r="HDR60" s="177"/>
      <c r="HDS60" s="178"/>
      <c r="HDT60" s="177"/>
      <c r="HDU60" s="178"/>
      <c r="HDV60" s="177"/>
      <c r="HDW60" s="178"/>
      <c r="HDX60" s="180"/>
      <c r="HDY60" s="181"/>
      <c r="HDZ60" s="181"/>
      <c r="HEA60" s="176"/>
      <c r="HEB60" s="177"/>
      <c r="HEC60" s="178"/>
      <c r="HED60" s="177"/>
      <c r="HEE60" s="177"/>
      <c r="HEF60" s="177"/>
      <c r="HEG60" s="177"/>
      <c r="HEH60" s="177"/>
      <c r="HEI60" s="177"/>
      <c r="HEJ60" s="177"/>
      <c r="HEK60" s="177"/>
      <c r="HEL60" s="177"/>
      <c r="HEM60" s="177"/>
      <c r="HEN60" s="177"/>
      <c r="HEO60" s="177"/>
      <c r="HEP60" s="177"/>
      <c r="HEQ60" s="177"/>
      <c r="HER60" s="178"/>
      <c r="HES60" s="178"/>
      <c r="HET60" s="177"/>
      <c r="HEU60" s="177"/>
      <c r="HEV60" s="177"/>
      <c r="HEW60" s="178"/>
      <c r="HEX60" s="177"/>
      <c r="HEY60" s="178"/>
      <c r="HEZ60" s="177"/>
      <c r="HFA60" s="178"/>
      <c r="HFB60" s="177"/>
      <c r="HFC60" s="178"/>
      <c r="HFD60" s="180"/>
      <c r="HFE60" s="181"/>
      <c r="HFF60" s="181"/>
      <c r="HFG60" s="176"/>
      <c r="HFH60" s="177"/>
      <c r="HFI60" s="178"/>
      <c r="HFJ60" s="177"/>
      <c r="HFK60" s="177"/>
      <c r="HFL60" s="177"/>
      <c r="HFM60" s="177"/>
      <c r="HFN60" s="177"/>
      <c r="HFO60" s="177"/>
      <c r="HFP60" s="177"/>
      <c r="HFQ60" s="177"/>
      <c r="HFR60" s="177"/>
      <c r="HFS60" s="177"/>
      <c r="HFT60" s="177"/>
      <c r="HFU60" s="177"/>
      <c r="HFV60" s="177"/>
      <c r="HFW60" s="177"/>
      <c r="HFX60" s="178"/>
      <c r="HFY60" s="178"/>
      <c r="HFZ60" s="177"/>
      <c r="HGA60" s="177"/>
      <c r="HGB60" s="177"/>
      <c r="HGC60" s="178"/>
      <c r="HGD60" s="177"/>
      <c r="HGE60" s="178"/>
      <c r="HGF60" s="177"/>
      <c r="HGG60" s="178"/>
      <c r="HGH60" s="177"/>
      <c r="HGI60" s="178"/>
      <c r="HGJ60" s="180"/>
      <c r="HGK60" s="181"/>
      <c r="HGL60" s="181"/>
      <c r="HGM60" s="176"/>
      <c r="HGN60" s="177"/>
      <c r="HGO60" s="178"/>
      <c r="HGP60" s="177"/>
      <c r="HGQ60" s="177"/>
      <c r="HGR60" s="177"/>
      <c r="HGS60" s="177"/>
      <c r="HGT60" s="177"/>
      <c r="HGU60" s="177"/>
      <c r="HGV60" s="177"/>
      <c r="HGW60" s="177"/>
      <c r="HGX60" s="177"/>
      <c r="HGY60" s="177"/>
      <c r="HGZ60" s="177"/>
      <c r="HHA60" s="177"/>
      <c r="HHB60" s="177"/>
      <c r="HHC60" s="177"/>
      <c r="HHD60" s="178"/>
      <c r="HHE60" s="178"/>
      <c r="HHF60" s="177"/>
      <c r="HHG60" s="177"/>
      <c r="HHH60" s="177"/>
      <c r="HHI60" s="178"/>
      <c r="HHJ60" s="177"/>
      <c r="HHK60" s="178"/>
      <c r="HHL60" s="177"/>
      <c r="HHM60" s="178"/>
      <c r="HHN60" s="177"/>
      <c r="HHO60" s="178"/>
      <c r="HHP60" s="180"/>
      <c r="HHQ60" s="181"/>
      <c r="HHR60" s="181"/>
      <c r="HHS60" s="176"/>
      <c r="HHT60" s="177"/>
      <c r="HHU60" s="178"/>
      <c r="HHV60" s="177"/>
      <c r="HHW60" s="177"/>
      <c r="HHX60" s="177"/>
      <c r="HHY60" s="177"/>
      <c r="HHZ60" s="177"/>
      <c r="HIA60" s="177"/>
      <c r="HIB60" s="177"/>
      <c r="HIC60" s="177"/>
      <c r="HID60" s="177"/>
      <c r="HIE60" s="177"/>
      <c r="HIF60" s="177"/>
      <c r="HIG60" s="177"/>
      <c r="HIH60" s="177"/>
      <c r="HII60" s="177"/>
      <c r="HIJ60" s="178"/>
      <c r="HIK60" s="178"/>
      <c r="HIL60" s="177"/>
      <c r="HIM60" s="177"/>
      <c r="HIN60" s="177"/>
      <c r="HIO60" s="178"/>
      <c r="HIP60" s="177"/>
      <c r="HIQ60" s="178"/>
      <c r="HIR60" s="177"/>
      <c r="HIS60" s="178"/>
      <c r="HIT60" s="177"/>
      <c r="HIU60" s="178"/>
      <c r="HIV60" s="180"/>
      <c r="HIW60" s="181"/>
      <c r="HIX60" s="181"/>
      <c r="HIY60" s="176"/>
      <c r="HIZ60" s="177"/>
      <c r="HJA60" s="178"/>
      <c r="HJB60" s="177"/>
      <c r="HJC60" s="177"/>
      <c r="HJD60" s="177"/>
      <c r="HJE60" s="177"/>
      <c r="HJF60" s="177"/>
      <c r="HJG60" s="177"/>
      <c r="HJH60" s="177"/>
      <c r="HJI60" s="177"/>
      <c r="HJJ60" s="177"/>
      <c r="HJK60" s="177"/>
      <c r="HJL60" s="177"/>
      <c r="HJM60" s="177"/>
      <c r="HJN60" s="177"/>
      <c r="HJO60" s="177"/>
      <c r="HJP60" s="178"/>
      <c r="HJQ60" s="178"/>
      <c r="HJR60" s="177"/>
      <c r="HJS60" s="177"/>
      <c r="HJT60" s="177"/>
      <c r="HJU60" s="178"/>
      <c r="HJV60" s="177"/>
      <c r="HJW60" s="178"/>
      <c r="HJX60" s="177"/>
      <c r="HJY60" s="178"/>
      <c r="HJZ60" s="177"/>
      <c r="HKA60" s="178"/>
      <c r="HKB60" s="180"/>
      <c r="HKC60" s="181"/>
      <c r="HKD60" s="181"/>
      <c r="HKE60" s="176"/>
      <c r="HKF60" s="177"/>
      <c r="HKG60" s="178"/>
      <c r="HKH60" s="177"/>
      <c r="HKI60" s="177"/>
      <c r="HKJ60" s="177"/>
      <c r="HKK60" s="177"/>
      <c r="HKL60" s="177"/>
      <c r="HKM60" s="177"/>
      <c r="HKN60" s="177"/>
      <c r="HKO60" s="177"/>
      <c r="HKP60" s="177"/>
      <c r="HKQ60" s="177"/>
      <c r="HKR60" s="177"/>
      <c r="HKS60" s="177"/>
      <c r="HKT60" s="177"/>
      <c r="HKU60" s="177"/>
      <c r="HKV60" s="178"/>
      <c r="HKW60" s="178"/>
      <c r="HKX60" s="177"/>
      <c r="HKY60" s="177"/>
      <c r="HKZ60" s="177"/>
      <c r="HLA60" s="178"/>
      <c r="HLB60" s="177"/>
      <c r="HLC60" s="178"/>
      <c r="HLD60" s="177"/>
      <c r="HLE60" s="178"/>
      <c r="HLF60" s="177"/>
      <c r="HLG60" s="178"/>
      <c r="HLH60" s="180"/>
      <c r="HLI60" s="181"/>
      <c r="HLJ60" s="181"/>
      <c r="HLK60" s="176"/>
      <c r="HLL60" s="177"/>
      <c r="HLM60" s="178"/>
      <c r="HLN60" s="177"/>
      <c r="HLO60" s="177"/>
      <c r="HLP60" s="177"/>
      <c r="HLQ60" s="177"/>
      <c r="HLR60" s="177"/>
      <c r="HLS60" s="177"/>
      <c r="HLT60" s="177"/>
      <c r="HLU60" s="177"/>
      <c r="HLV60" s="177"/>
      <c r="HLW60" s="177"/>
      <c r="HLX60" s="177"/>
      <c r="HLY60" s="177"/>
      <c r="HLZ60" s="177"/>
      <c r="HMA60" s="177"/>
      <c r="HMB60" s="178"/>
      <c r="HMC60" s="178"/>
      <c r="HMD60" s="177"/>
      <c r="HME60" s="177"/>
      <c r="HMF60" s="177"/>
      <c r="HMG60" s="178"/>
      <c r="HMH60" s="177"/>
      <c r="HMI60" s="178"/>
      <c r="HMJ60" s="177"/>
      <c r="HMK60" s="178"/>
      <c r="HML60" s="177"/>
      <c r="HMM60" s="178"/>
      <c r="HMN60" s="180"/>
      <c r="HMO60" s="181"/>
      <c r="HMP60" s="181"/>
      <c r="HMQ60" s="176"/>
      <c r="HMR60" s="177"/>
      <c r="HMS60" s="178"/>
      <c r="HMT60" s="177"/>
      <c r="HMU60" s="177"/>
      <c r="HMV60" s="177"/>
      <c r="HMW60" s="177"/>
      <c r="HMX60" s="177"/>
      <c r="HMY60" s="177"/>
      <c r="HMZ60" s="177"/>
      <c r="HNA60" s="177"/>
      <c r="HNB60" s="177"/>
      <c r="HNC60" s="177"/>
      <c r="HND60" s="177"/>
      <c r="HNE60" s="177"/>
      <c r="HNF60" s="177"/>
      <c r="HNG60" s="177"/>
      <c r="HNH60" s="178"/>
      <c r="HNI60" s="178"/>
      <c r="HNJ60" s="177"/>
      <c r="HNK60" s="177"/>
      <c r="HNL60" s="177"/>
      <c r="HNM60" s="178"/>
      <c r="HNN60" s="177"/>
      <c r="HNO60" s="178"/>
      <c r="HNP60" s="177"/>
      <c r="HNQ60" s="178"/>
      <c r="HNR60" s="177"/>
      <c r="HNS60" s="178"/>
      <c r="HNT60" s="180"/>
      <c r="HNU60" s="181"/>
      <c r="HNV60" s="181"/>
      <c r="HNW60" s="176"/>
      <c r="HNX60" s="177"/>
      <c r="HNY60" s="178"/>
      <c r="HNZ60" s="177"/>
      <c r="HOA60" s="177"/>
      <c r="HOB60" s="177"/>
      <c r="HOC60" s="177"/>
      <c r="HOD60" s="177"/>
      <c r="HOE60" s="177"/>
      <c r="HOF60" s="177"/>
      <c r="HOG60" s="177"/>
      <c r="HOH60" s="177"/>
      <c r="HOI60" s="177"/>
      <c r="HOJ60" s="177"/>
      <c r="HOK60" s="177"/>
      <c r="HOL60" s="177"/>
      <c r="HOM60" s="177"/>
      <c r="HON60" s="178"/>
      <c r="HOO60" s="178"/>
      <c r="HOP60" s="177"/>
      <c r="HOQ60" s="177"/>
      <c r="HOR60" s="177"/>
      <c r="HOS60" s="178"/>
      <c r="HOT60" s="177"/>
      <c r="HOU60" s="178"/>
      <c r="HOV60" s="177"/>
      <c r="HOW60" s="178"/>
      <c r="HOX60" s="177"/>
      <c r="HOY60" s="178"/>
      <c r="HOZ60" s="180"/>
      <c r="HPA60" s="181"/>
      <c r="HPB60" s="181"/>
      <c r="HPC60" s="176"/>
      <c r="HPD60" s="177"/>
      <c r="HPE60" s="178"/>
      <c r="HPF60" s="177"/>
      <c r="HPG60" s="177"/>
      <c r="HPH60" s="177"/>
      <c r="HPI60" s="177"/>
      <c r="HPJ60" s="177"/>
      <c r="HPK60" s="177"/>
      <c r="HPL60" s="177"/>
      <c r="HPM60" s="177"/>
      <c r="HPN60" s="177"/>
      <c r="HPO60" s="177"/>
      <c r="HPP60" s="177"/>
      <c r="HPQ60" s="177"/>
      <c r="HPR60" s="177"/>
      <c r="HPS60" s="177"/>
      <c r="HPT60" s="178"/>
      <c r="HPU60" s="178"/>
      <c r="HPV60" s="177"/>
      <c r="HPW60" s="177"/>
      <c r="HPX60" s="177"/>
      <c r="HPY60" s="178"/>
      <c r="HPZ60" s="177"/>
      <c r="HQA60" s="178"/>
      <c r="HQB60" s="177"/>
      <c r="HQC60" s="178"/>
      <c r="HQD60" s="177"/>
      <c r="HQE60" s="178"/>
      <c r="HQF60" s="180"/>
      <c r="HQG60" s="181"/>
      <c r="HQH60" s="181"/>
      <c r="HQI60" s="176"/>
      <c r="HQJ60" s="177"/>
      <c r="HQK60" s="178"/>
      <c r="HQL60" s="177"/>
      <c r="HQM60" s="177"/>
      <c r="HQN60" s="177"/>
      <c r="HQO60" s="177"/>
      <c r="HQP60" s="177"/>
      <c r="HQQ60" s="177"/>
      <c r="HQR60" s="177"/>
      <c r="HQS60" s="177"/>
      <c r="HQT60" s="177"/>
      <c r="HQU60" s="177"/>
      <c r="HQV60" s="177"/>
      <c r="HQW60" s="177"/>
      <c r="HQX60" s="177"/>
      <c r="HQY60" s="177"/>
      <c r="HQZ60" s="178"/>
      <c r="HRA60" s="178"/>
      <c r="HRB60" s="177"/>
      <c r="HRC60" s="177"/>
      <c r="HRD60" s="177"/>
      <c r="HRE60" s="178"/>
      <c r="HRF60" s="177"/>
      <c r="HRG60" s="178"/>
      <c r="HRH60" s="177"/>
      <c r="HRI60" s="178"/>
      <c r="HRJ60" s="177"/>
      <c r="HRK60" s="178"/>
      <c r="HRL60" s="180"/>
      <c r="HRM60" s="181"/>
      <c r="HRN60" s="181"/>
      <c r="HRO60" s="176"/>
      <c r="HRP60" s="177"/>
      <c r="HRQ60" s="178"/>
      <c r="HRR60" s="177"/>
      <c r="HRS60" s="177"/>
      <c r="HRT60" s="177"/>
      <c r="HRU60" s="177"/>
      <c r="HRV60" s="177"/>
      <c r="HRW60" s="177"/>
      <c r="HRX60" s="177"/>
      <c r="HRY60" s="177"/>
      <c r="HRZ60" s="177"/>
      <c r="HSA60" s="177"/>
      <c r="HSB60" s="177"/>
      <c r="HSC60" s="177"/>
      <c r="HSD60" s="177"/>
      <c r="HSE60" s="177"/>
      <c r="HSF60" s="178"/>
      <c r="HSG60" s="178"/>
      <c r="HSH60" s="177"/>
      <c r="HSI60" s="177"/>
      <c r="HSJ60" s="177"/>
      <c r="HSK60" s="178"/>
      <c r="HSL60" s="177"/>
      <c r="HSM60" s="178"/>
      <c r="HSN60" s="177"/>
      <c r="HSO60" s="178"/>
      <c r="HSP60" s="177"/>
      <c r="HSQ60" s="178"/>
      <c r="HSR60" s="180"/>
      <c r="HSS60" s="181"/>
      <c r="HST60" s="181"/>
      <c r="HSU60" s="176"/>
      <c r="HSV60" s="177"/>
      <c r="HSW60" s="178"/>
      <c r="HSX60" s="177"/>
      <c r="HSY60" s="177"/>
      <c r="HSZ60" s="177"/>
      <c r="HTA60" s="177"/>
      <c r="HTB60" s="177"/>
      <c r="HTC60" s="177"/>
      <c r="HTD60" s="177"/>
      <c r="HTE60" s="177"/>
      <c r="HTF60" s="177"/>
      <c r="HTG60" s="177"/>
      <c r="HTH60" s="177"/>
      <c r="HTI60" s="177"/>
      <c r="HTJ60" s="177"/>
      <c r="HTK60" s="177"/>
      <c r="HTL60" s="178"/>
      <c r="HTM60" s="178"/>
      <c r="HTN60" s="177"/>
      <c r="HTO60" s="177"/>
      <c r="HTP60" s="177"/>
      <c r="HTQ60" s="178"/>
      <c r="HTR60" s="177"/>
      <c r="HTS60" s="178"/>
      <c r="HTT60" s="177"/>
      <c r="HTU60" s="178"/>
      <c r="HTV60" s="177"/>
      <c r="HTW60" s="178"/>
      <c r="HTX60" s="180"/>
      <c r="HTY60" s="181"/>
      <c r="HTZ60" s="181"/>
      <c r="HUA60" s="176"/>
      <c r="HUB60" s="177"/>
      <c r="HUC60" s="178"/>
      <c r="HUD60" s="177"/>
      <c r="HUE60" s="177"/>
      <c r="HUF60" s="177"/>
      <c r="HUG60" s="177"/>
      <c r="HUH60" s="177"/>
      <c r="HUI60" s="177"/>
      <c r="HUJ60" s="177"/>
      <c r="HUK60" s="177"/>
      <c r="HUL60" s="177"/>
      <c r="HUM60" s="177"/>
      <c r="HUN60" s="177"/>
      <c r="HUO60" s="177"/>
      <c r="HUP60" s="177"/>
      <c r="HUQ60" s="177"/>
      <c r="HUR60" s="178"/>
      <c r="HUS60" s="178"/>
      <c r="HUT60" s="177"/>
      <c r="HUU60" s="177"/>
      <c r="HUV60" s="177"/>
      <c r="HUW60" s="178"/>
      <c r="HUX60" s="177"/>
      <c r="HUY60" s="178"/>
      <c r="HUZ60" s="177"/>
      <c r="HVA60" s="178"/>
      <c r="HVB60" s="177"/>
      <c r="HVC60" s="178"/>
      <c r="HVD60" s="180"/>
      <c r="HVE60" s="181"/>
      <c r="HVF60" s="181"/>
      <c r="HVG60" s="176"/>
      <c r="HVH60" s="177"/>
      <c r="HVI60" s="178"/>
      <c r="HVJ60" s="177"/>
      <c r="HVK60" s="177"/>
      <c r="HVL60" s="177"/>
      <c r="HVM60" s="177"/>
      <c r="HVN60" s="177"/>
      <c r="HVO60" s="177"/>
      <c r="HVP60" s="177"/>
      <c r="HVQ60" s="177"/>
      <c r="HVR60" s="177"/>
      <c r="HVS60" s="177"/>
      <c r="HVT60" s="177"/>
      <c r="HVU60" s="177"/>
      <c r="HVV60" s="177"/>
      <c r="HVW60" s="177"/>
      <c r="HVX60" s="178"/>
      <c r="HVY60" s="178"/>
      <c r="HVZ60" s="177"/>
      <c r="HWA60" s="177"/>
      <c r="HWB60" s="177"/>
      <c r="HWC60" s="178"/>
      <c r="HWD60" s="177"/>
      <c r="HWE60" s="178"/>
      <c r="HWF60" s="177"/>
      <c r="HWG60" s="178"/>
      <c r="HWH60" s="177"/>
      <c r="HWI60" s="178"/>
      <c r="HWJ60" s="180"/>
      <c r="HWK60" s="181"/>
      <c r="HWL60" s="181"/>
      <c r="HWM60" s="176"/>
      <c r="HWN60" s="177"/>
      <c r="HWO60" s="178"/>
      <c r="HWP60" s="177"/>
      <c r="HWQ60" s="177"/>
      <c r="HWR60" s="177"/>
      <c r="HWS60" s="177"/>
      <c r="HWT60" s="177"/>
      <c r="HWU60" s="177"/>
      <c r="HWV60" s="177"/>
      <c r="HWW60" s="177"/>
      <c r="HWX60" s="177"/>
      <c r="HWY60" s="177"/>
      <c r="HWZ60" s="177"/>
      <c r="HXA60" s="177"/>
      <c r="HXB60" s="177"/>
      <c r="HXC60" s="177"/>
      <c r="HXD60" s="178"/>
      <c r="HXE60" s="178"/>
      <c r="HXF60" s="177"/>
      <c r="HXG60" s="177"/>
      <c r="HXH60" s="177"/>
      <c r="HXI60" s="178"/>
      <c r="HXJ60" s="177"/>
      <c r="HXK60" s="178"/>
      <c r="HXL60" s="177"/>
      <c r="HXM60" s="178"/>
      <c r="HXN60" s="177"/>
      <c r="HXO60" s="178"/>
      <c r="HXP60" s="180"/>
      <c r="HXQ60" s="181"/>
      <c r="HXR60" s="181"/>
      <c r="HXS60" s="176"/>
      <c r="HXT60" s="177"/>
      <c r="HXU60" s="178"/>
      <c r="HXV60" s="177"/>
      <c r="HXW60" s="177"/>
      <c r="HXX60" s="177"/>
      <c r="HXY60" s="177"/>
      <c r="HXZ60" s="177"/>
      <c r="HYA60" s="177"/>
      <c r="HYB60" s="177"/>
      <c r="HYC60" s="177"/>
      <c r="HYD60" s="177"/>
      <c r="HYE60" s="177"/>
      <c r="HYF60" s="177"/>
      <c r="HYG60" s="177"/>
      <c r="HYH60" s="177"/>
      <c r="HYI60" s="177"/>
      <c r="HYJ60" s="178"/>
      <c r="HYK60" s="178"/>
      <c r="HYL60" s="177"/>
      <c r="HYM60" s="177"/>
      <c r="HYN60" s="177"/>
      <c r="HYO60" s="178"/>
      <c r="HYP60" s="177"/>
      <c r="HYQ60" s="178"/>
      <c r="HYR60" s="177"/>
      <c r="HYS60" s="178"/>
      <c r="HYT60" s="177"/>
      <c r="HYU60" s="178"/>
      <c r="HYV60" s="180"/>
      <c r="HYW60" s="181"/>
      <c r="HYX60" s="181"/>
      <c r="HYY60" s="176"/>
      <c r="HYZ60" s="177"/>
      <c r="HZA60" s="178"/>
      <c r="HZB60" s="177"/>
      <c r="HZC60" s="177"/>
      <c r="HZD60" s="177"/>
      <c r="HZE60" s="177"/>
      <c r="HZF60" s="177"/>
      <c r="HZG60" s="177"/>
      <c r="HZH60" s="177"/>
      <c r="HZI60" s="177"/>
      <c r="HZJ60" s="177"/>
      <c r="HZK60" s="177"/>
      <c r="HZL60" s="177"/>
      <c r="HZM60" s="177"/>
      <c r="HZN60" s="177"/>
      <c r="HZO60" s="177"/>
      <c r="HZP60" s="178"/>
      <c r="HZQ60" s="178"/>
      <c r="HZR60" s="177"/>
      <c r="HZS60" s="177"/>
      <c r="HZT60" s="177"/>
      <c r="HZU60" s="178"/>
      <c r="HZV60" s="177"/>
      <c r="HZW60" s="178"/>
      <c r="HZX60" s="177"/>
      <c r="HZY60" s="178"/>
      <c r="HZZ60" s="177"/>
      <c r="IAA60" s="178"/>
      <c r="IAB60" s="180"/>
      <c r="IAC60" s="181"/>
      <c r="IAD60" s="181"/>
      <c r="IAE60" s="176"/>
      <c r="IAF60" s="177"/>
      <c r="IAG60" s="178"/>
      <c r="IAH60" s="177"/>
      <c r="IAI60" s="177"/>
      <c r="IAJ60" s="177"/>
      <c r="IAK60" s="177"/>
      <c r="IAL60" s="177"/>
      <c r="IAM60" s="177"/>
      <c r="IAN60" s="177"/>
      <c r="IAO60" s="177"/>
      <c r="IAP60" s="177"/>
      <c r="IAQ60" s="177"/>
      <c r="IAR60" s="177"/>
      <c r="IAS60" s="177"/>
      <c r="IAT60" s="177"/>
      <c r="IAU60" s="177"/>
      <c r="IAV60" s="178"/>
      <c r="IAW60" s="178"/>
      <c r="IAX60" s="177"/>
      <c r="IAY60" s="177"/>
      <c r="IAZ60" s="177"/>
      <c r="IBA60" s="178"/>
      <c r="IBB60" s="177"/>
      <c r="IBC60" s="178"/>
      <c r="IBD60" s="177"/>
      <c r="IBE60" s="178"/>
      <c r="IBF60" s="177"/>
      <c r="IBG60" s="178"/>
      <c r="IBH60" s="180"/>
      <c r="IBI60" s="181"/>
      <c r="IBJ60" s="181"/>
      <c r="IBK60" s="176"/>
      <c r="IBL60" s="177"/>
      <c r="IBM60" s="178"/>
      <c r="IBN60" s="177"/>
      <c r="IBO60" s="177"/>
      <c r="IBP60" s="177"/>
      <c r="IBQ60" s="177"/>
      <c r="IBR60" s="177"/>
      <c r="IBS60" s="177"/>
      <c r="IBT60" s="177"/>
      <c r="IBU60" s="177"/>
      <c r="IBV60" s="177"/>
      <c r="IBW60" s="177"/>
      <c r="IBX60" s="177"/>
      <c r="IBY60" s="177"/>
      <c r="IBZ60" s="177"/>
      <c r="ICA60" s="177"/>
      <c r="ICB60" s="178"/>
      <c r="ICC60" s="178"/>
      <c r="ICD60" s="177"/>
      <c r="ICE60" s="177"/>
      <c r="ICF60" s="177"/>
      <c r="ICG60" s="178"/>
      <c r="ICH60" s="177"/>
      <c r="ICI60" s="178"/>
      <c r="ICJ60" s="177"/>
      <c r="ICK60" s="178"/>
      <c r="ICL60" s="177"/>
      <c r="ICM60" s="178"/>
      <c r="ICN60" s="180"/>
      <c r="ICO60" s="181"/>
      <c r="ICP60" s="181"/>
      <c r="ICQ60" s="176"/>
      <c r="ICR60" s="177"/>
      <c r="ICS60" s="178"/>
      <c r="ICT60" s="177"/>
      <c r="ICU60" s="177"/>
      <c r="ICV60" s="177"/>
      <c r="ICW60" s="177"/>
      <c r="ICX60" s="177"/>
      <c r="ICY60" s="177"/>
      <c r="ICZ60" s="177"/>
      <c r="IDA60" s="177"/>
      <c r="IDB60" s="177"/>
      <c r="IDC60" s="177"/>
      <c r="IDD60" s="177"/>
      <c r="IDE60" s="177"/>
      <c r="IDF60" s="177"/>
      <c r="IDG60" s="177"/>
      <c r="IDH60" s="178"/>
      <c r="IDI60" s="178"/>
      <c r="IDJ60" s="177"/>
      <c r="IDK60" s="177"/>
      <c r="IDL60" s="177"/>
      <c r="IDM60" s="178"/>
      <c r="IDN60" s="177"/>
      <c r="IDO60" s="178"/>
      <c r="IDP60" s="177"/>
      <c r="IDQ60" s="178"/>
      <c r="IDR60" s="177"/>
      <c r="IDS60" s="178"/>
      <c r="IDT60" s="180"/>
      <c r="IDU60" s="181"/>
      <c r="IDV60" s="181"/>
      <c r="IDW60" s="176"/>
      <c r="IDX60" s="177"/>
      <c r="IDY60" s="178"/>
      <c r="IDZ60" s="177"/>
      <c r="IEA60" s="177"/>
      <c r="IEB60" s="177"/>
      <c r="IEC60" s="177"/>
      <c r="IED60" s="177"/>
      <c r="IEE60" s="177"/>
      <c r="IEF60" s="177"/>
      <c r="IEG60" s="177"/>
      <c r="IEH60" s="177"/>
      <c r="IEI60" s="177"/>
      <c r="IEJ60" s="177"/>
      <c r="IEK60" s="177"/>
      <c r="IEL60" s="177"/>
      <c r="IEM60" s="177"/>
      <c r="IEN60" s="178"/>
      <c r="IEO60" s="178"/>
      <c r="IEP60" s="177"/>
      <c r="IEQ60" s="177"/>
      <c r="IER60" s="177"/>
      <c r="IES60" s="178"/>
      <c r="IET60" s="177"/>
      <c r="IEU60" s="178"/>
      <c r="IEV60" s="177"/>
      <c r="IEW60" s="178"/>
      <c r="IEX60" s="177"/>
      <c r="IEY60" s="178"/>
      <c r="IEZ60" s="180"/>
      <c r="IFA60" s="181"/>
      <c r="IFB60" s="181"/>
      <c r="IFC60" s="176"/>
      <c r="IFD60" s="177"/>
      <c r="IFE60" s="178"/>
      <c r="IFF60" s="177"/>
      <c r="IFG60" s="177"/>
      <c r="IFH60" s="177"/>
      <c r="IFI60" s="177"/>
      <c r="IFJ60" s="177"/>
      <c r="IFK60" s="177"/>
      <c r="IFL60" s="177"/>
      <c r="IFM60" s="177"/>
      <c r="IFN60" s="177"/>
      <c r="IFO60" s="177"/>
      <c r="IFP60" s="177"/>
      <c r="IFQ60" s="177"/>
      <c r="IFR60" s="177"/>
      <c r="IFS60" s="177"/>
      <c r="IFT60" s="178"/>
      <c r="IFU60" s="178"/>
      <c r="IFV60" s="177"/>
      <c r="IFW60" s="177"/>
      <c r="IFX60" s="177"/>
      <c r="IFY60" s="178"/>
      <c r="IFZ60" s="177"/>
      <c r="IGA60" s="178"/>
      <c r="IGB60" s="177"/>
      <c r="IGC60" s="178"/>
      <c r="IGD60" s="177"/>
      <c r="IGE60" s="178"/>
      <c r="IGF60" s="180"/>
      <c r="IGG60" s="181"/>
      <c r="IGH60" s="181"/>
      <c r="IGI60" s="176"/>
      <c r="IGJ60" s="177"/>
      <c r="IGK60" s="178"/>
      <c r="IGL60" s="177"/>
      <c r="IGM60" s="177"/>
      <c r="IGN60" s="177"/>
      <c r="IGO60" s="177"/>
      <c r="IGP60" s="177"/>
      <c r="IGQ60" s="177"/>
      <c r="IGR60" s="177"/>
      <c r="IGS60" s="177"/>
      <c r="IGT60" s="177"/>
      <c r="IGU60" s="177"/>
      <c r="IGV60" s="177"/>
      <c r="IGW60" s="177"/>
      <c r="IGX60" s="177"/>
      <c r="IGY60" s="177"/>
      <c r="IGZ60" s="178"/>
      <c r="IHA60" s="178"/>
      <c r="IHB60" s="177"/>
      <c r="IHC60" s="177"/>
      <c r="IHD60" s="177"/>
      <c r="IHE60" s="178"/>
      <c r="IHF60" s="177"/>
      <c r="IHG60" s="178"/>
      <c r="IHH60" s="177"/>
      <c r="IHI60" s="178"/>
      <c r="IHJ60" s="177"/>
      <c r="IHK60" s="178"/>
      <c r="IHL60" s="180"/>
      <c r="IHM60" s="181"/>
      <c r="IHN60" s="181"/>
      <c r="IHO60" s="176"/>
      <c r="IHP60" s="177"/>
      <c r="IHQ60" s="178"/>
      <c r="IHR60" s="177"/>
      <c r="IHS60" s="177"/>
      <c r="IHT60" s="177"/>
      <c r="IHU60" s="177"/>
      <c r="IHV60" s="177"/>
      <c r="IHW60" s="177"/>
      <c r="IHX60" s="177"/>
      <c r="IHY60" s="177"/>
      <c r="IHZ60" s="177"/>
      <c r="IIA60" s="177"/>
      <c r="IIB60" s="177"/>
      <c r="IIC60" s="177"/>
      <c r="IID60" s="177"/>
      <c r="IIE60" s="177"/>
      <c r="IIF60" s="178"/>
      <c r="IIG60" s="178"/>
      <c r="IIH60" s="177"/>
      <c r="III60" s="177"/>
      <c r="IIJ60" s="177"/>
      <c r="IIK60" s="178"/>
      <c r="IIL60" s="177"/>
      <c r="IIM60" s="178"/>
      <c r="IIN60" s="177"/>
      <c r="IIO60" s="178"/>
      <c r="IIP60" s="177"/>
      <c r="IIQ60" s="178"/>
      <c r="IIR60" s="180"/>
      <c r="IIS60" s="181"/>
      <c r="IIT60" s="181"/>
      <c r="IIU60" s="176"/>
      <c r="IIV60" s="177"/>
      <c r="IIW60" s="178"/>
      <c r="IIX60" s="177"/>
      <c r="IIY60" s="177"/>
      <c r="IIZ60" s="177"/>
      <c r="IJA60" s="177"/>
      <c r="IJB60" s="177"/>
      <c r="IJC60" s="177"/>
      <c r="IJD60" s="177"/>
      <c r="IJE60" s="177"/>
      <c r="IJF60" s="177"/>
      <c r="IJG60" s="177"/>
      <c r="IJH60" s="177"/>
      <c r="IJI60" s="177"/>
      <c r="IJJ60" s="177"/>
      <c r="IJK60" s="177"/>
      <c r="IJL60" s="178"/>
      <c r="IJM60" s="178"/>
      <c r="IJN60" s="177"/>
      <c r="IJO60" s="177"/>
      <c r="IJP60" s="177"/>
      <c r="IJQ60" s="178"/>
      <c r="IJR60" s="177"/>
      <c r="IJS60" s="178"/>
      <c r="IJT60" s="177"/>
      <c r="IJU60" s="178"/>
      <c r="IJV60" s="177"/>
      <c r="IJW60" s="178"/>
      <c r="IJX60" s="180"/>
      <c r="IJY60" s="181"/>
      <c r="IJZ60" s="181"/>
      <c r="IKA60" s="176"/>
      <c r="IKB60" s="177"/>
      <c r="IKC60" s="178"/>
      <c r="IKD60" s="177"/>
      <c r="IKE60" s="177"/>
      <c r="IKF60" s="177"/>
      <c r="IKG60" s="177"/>
      <c r="IKH60" s="177"/>
      <c r="IKI60" s="177"/>
      <c r="IKJ60" s="177"/>
      <c r="IKK60" s="177"/>
      <c r="IKL60" s="177"/>
      <c r="IKM60" s="177"/>
      <c r="IKN60" s="177"/>
      <c r="IKO60" s="177"/>
      <c r="IKP60" s="177"/>
      <c r="IKQ60" s="177"/>
      <c r="IKR60" s="178"/>
      <c r="IKS60" s="178"/>
      <c r="IKT60" s="177"/>
      <c r="IKU60" s="177"/>
      <c r="IKV60" s="177"/>
      <c r="IKW60" s="178"/>
      <c r="IKX60" s="177"/>
      <c r="IKY60" s="178"/>
      <c r="IKZ60" s="177"/>
      <c r="ILA60" s="178"/>
      <c r="ILB60" s="177"/>
      <c r="ILC60" s="178"/>
      <c r="ILD60" s="180"/>
      <c r="ILE60" s="181"/>
      <c r="ILF60" s="181"/>
      <c r="ILG60" s="176"/>
      <c r="ILH60" s="177"/>
      <c r="ILI60" s="178"/>
      <c r="ILJ60" s="177"/>
      <c r="ILK60" s="177"/>
      <c r="ILL60" s="177"/>
      <c r="ILM60" s="177"/>
      <c r="ILN60" s="177"/>
      <c r="ILO60" s="177"/>
      <c r="ILP60" s="177"/>
      <c r="ILQ60" s="177"/>
      <c r="ILR60" s="177"/>
      <c r="ILS60" s="177"/>
      <c r="ILT60" s="177"/>
      <c r="ILU60" s="177"/>
      <c r="ILV60" s="177"/>
      <c r="ILW60" s="177"/>
      <c r="ILX60" s="178"/>
      <c r="ILY60" s="178"/>
      <c r="ILZ60" s="177"/>
      <c r="IMA60" s="177"/>
      <c r="IMB60" s="177"/>
      <c r="IMC60" s="178"/>
      <c r="IMD60" s="177"/>
      <c r="IME60" s="178"/>
      <c r="IMF60" s="177"/>
      <c r="IMG60" s="178"/>
      <c r="IMH60" s="177"/>
      <c r="IMI60" s="178"/>
      <c r="IMJ60" s="180"/>
      <c r="IMK60" s="181"/>
      <c r="IML60" s="181"/>
      <c r="IMM60" s="176"/>
      <c r="IMN60" s="177"/>
      <c r="IMO60" s="178"/>
      <c r="IMP60" s="177"/>
      <c r="IMQ60" s="177"/>
      <c r="IMR60" s="177"/>
      <c r="IMS60" s="177"/>
      <c r="IMT60" s="177"/>
      <c r="IMU60" s="177"/>
      <c r="IMV60" s="177"/>
      <c r="IMW60" s="177"/>
      <c r="IMX60" s="177"/>
      <c r="IMY60" s="177"/>
      <c r="IMZ60" s="177"/>
      <c r="INA60" s="177"/>
      <c r="INB60" s="177"/>
      <c r="INC60" s="177"/>
      <c r="IND60" s="178"/>
      <c r="INE60" s="178"/>
      <c r="INF60" s="177"/>
      <c r="ING60" s="177"/>
      <c r="INH60" s="177"/>
      <c r="INI60" s="178"/>
      <c r="INJ60" s="177"/>
      <c r="INK60" s="178"/>
      <c r="INL60" s="177"/>
      <c r="INM60" s="178"/>
      <c r="INN60" s="177"/>
      <c r="INO60" s="178"/>
      <c r="INP60" s="180"/>
      <c r="INQ60" s="181"/>
      <c r="INR60" s="181"/>
      <c r="INS60" s="176"/>
      <c r="INT60" s="177"/>
      <c r="INU60" s="178"/>
      <c r="INV60" s="177"/>
      <c r="INW60" s="177"/>
      <c r="INX60" s="177"/>
      <c r="INY60" s="177"/>
      <c r="INZ60" s="177"/>
      <c r="IOA60" s="177"/>
      <c r="IOB60" s="177"/>
      <c r="IOC60" s="177"/>
      <c r="IOD60" s="177"/>
      <c r="IOE60" s="177"/>
      <c r="IOF60" s="177"/>
      <c r="IOG60" s="177"/>
      <c r="IOH60" s="177"/>
      <c r="IOI60" s="177"/>
      <c r="IOJ60" s="178"/>
      <c r="IOK60" s="178"/>
      <c r="IOL60" s="177"/>
      <c r="IOM60" s="177"/>
      <c r="ION60" s="177"/>
      <c r="IOO60" s="178"/>
      <c r="IOP60" s="177"/>
      <c r="IOQ60" s="178"/>
      <c r="IOR60" s="177"/>
      <c r="IOS60" s="178"/>
      <c r="IOT60" s="177"/>
      <c r="IOU60" s="178"/>
      <c r="IOV60" s="180"/>
      <c r="IOW60" s="181"/>
      <c r="IOX60" s="181"/>
      <c r="IOY60" s="176"/>
      <c r="IOZ60" s="177"/>
      <c r="IPA60" s="178"/>
      <c r="IPB60" s="177"/>
      <c r="IPC60" s="177"/>
      <c r="IPD60" s="177"/>
      <c r="IPE60" s="177"/>
      <c r="IPF60" s="177"/>
      <c r="IPG60" s="177"/>
      <c r="IPH60" s="177"/>
      <c r="IPI60" s="177"/>
      <c r="IPJ60" s="177"/>
      <c r="IPK60" s="177"/>
      <c r="IPL60" s="177"/>
      <c r="IPM60" s="177"/>
      <c r="IPN60" s="177"/>
      <c r="IPO60" s="177"/>
      <c r="IPP60" s="178"/>
      <c r="IPQ60" s="178"/>
      <c r="IPR60" s="177"/>
      <c r="IPS60" s="177"/>
      <c r="IPT60" s="177"/>
      <c r="IPU60" s="178"/>
      <c r="IPV60" s="177"/>
      <c r="IPW60" s="178"/>
      <c r="IPX60" s="177"/>
      <c r="IPY60" s="178"/>
      <c r="IPZ60" s="177"/>
      <c r="IQA60" s="178"/>
      <c r="IQB60" s="180"/>
      <c r="IQC60" s="181"/>
      <c r="IQD60" s="181"/>
      <c r="IQE60" s="176"/>
      <c r="IQF60" s="177"/>
      <c r="IQG60" s="178"/>
      <c r="IQH60" s="177"/>
      <c r="IQI60" s="177"/>
      <c r="IQJ60" s="177"/>
      <c r="IQK60" s="177"/>
      <c r="IQL60" s="177"/>
      <c r="IQM60" s="177"/>
      <c r="IQN60" s="177"/>
      <c r="IQO60" s="177"/>
      <c r="IQP60" s="177"/>
      <c r="IQQ60" s="177"/>
      <c r="IQR60" s="177"/>
      <c r="IQS60" s="177"/>
      <c r="IQT60" s="177"/>
      <c r="IQU60" s="177"/>
      <c r="IQV60" s="178"/>
      <c r="IQW60" s="178"/>
      <c r="IQX60" s="177"/>
      <c r="IQY60" s="177"/>
      <c r="IQZ60" s="177"/>
      <c r="IRA60" s="178"/>
      <c r="IRB60" s="177"/>
      <c r="IRC60" s="178"/>
      <c r="IRD60" s="177"/>
      <c r="IRE60" s="178"/>
      <c r="IRF60" s="177"/>
      <c r="IRG60" s="178"/>
      <c r="IRH60" s="180"/>
      <c r="IRI60" s="181"/>
      <c r="IRJ60" s="181"/>
      <c r="IRK60" s="176"/>
      <c r="IRL60" s="177"/>
      <c r="IRM60" s="178"/>
      <c r="IRN60" s="177"/>
      <c r="IRO60" s="177"/>
      <c r="IRP60" s="177"/>
      <c r="IRQ60" s="177"/>
      <c r="IRR60" s="177"/>
      <c r="IRS60" s="177"/>
      <c r="IRT60" s="177"/>
      <c r="IRU60" s="177"/>
      <c r="IRV60" s="177"/>
      <c r="IRW60" s="177"/>
      <c r="IRX60" s="177"/>
      <c r="IRY60" s="177"/>
      <c r="IRZ60" s="177"/>
      <c r="ISA60" s="177"/>
      <c r="ISB60" s="178"/>
      <c r="ISC60" s="178"/>
      <c r="ISD60" s="177"/>
      <c r="ISE60" s="177"/>
      <c r="ISF60" s="177"/>
      <c r="ISG60" s="178"/>
      <c r="ISH60" s="177"/>
      <c r="ISI60" s="178"/>
      <c r="ISJ60" s="177"/>
      <c r="ISK60" s="178"/>
      <c r="ISL60" s="177"/>
      <c r="ISM60" s="178"/>
      <c r="ISN60" s="180"/>
      <c r="ISO60" s="181"/>
      <c r="ISP60" s="181"/>
      <c r="ISQ60" s="176"/>
      <c r="ISR60" s="177"/>
      <c r="ISS60" s="178"/>
      <c r="IST60" s="177"/>
      <c r="ISU60" s="177"/>
      <c r="ISV60" s="177"/>
      <c r="ISW60" s="177"/>
      <c r="ISX60" s="177"/>
      <c r="ISY60" s="177"/>
      <c r="ISZ60" s="177"/>
      <c r="ITA60" s="177"/>
      <c r="ITB60" s="177"/>
      <c r="ITC60" s="177"/>
      <c r="ITD60" s="177"/>
      <c r="ITE60" s="177"/>
      <c r="ITF60" s="177"/>
      <c r="ITG60" s="177"/>
      <c r="ITH60" s="178"/>
      <c r="ITI60" s="178"/>
      <c r="ITJ60" s="177"/>
      <c r="ITK60" s="177"/>
      <c r="ITL60" s="177"/>
      <c r="ITM60" s="178"/>
      <c r="ITN60" s="177"/>
      <c r="ITO60" s="178"/>
      <c r="ITP60" s="177"/>
      <c r="ITQ60" s="178"/>
      <c r="ITR60" s="177"/>
      <c r="ITS60" s="178"/>
      <c r="ITT60" s="180"/>
      <c r="ITU60" s="181"/>
      <c r="ITV60" s="181"/>
      <c r="ITW60" s="176"/>
      <c r="ITX60" s="177"/>
      <c r="ITY60" s="178"/>
      <c r="ITZ60" s="177"/>
      <c r="IUA60" s="177"/>
      <c r="IUB60" s="177"/>
      <c r="IUC60" s="177"/>
      <c r="IUD60" s="177"/>
      <c r="IUE60" s="177"/>
      <c r="IUF60" s="177"/>
      <c r="IUG60" s="177"/>
      <c r="IUH60" s="177"/>
      <c r="IUI60" s="177"/>
      <c r="IUJ60" s="177"/>
      <c r="IUK60" s="177"/>
      <c r="IUL60" s="177"/>
      <c r="IUM60" s="177"/>
      <c r="IUN60" s="178"/>
      <c r="IUO60" s="178"/>
      <c r="IUP60" s="177"/>
      <c r="IUQ60" s="177"/>
      <c r="IUR60" s="177"/>
      <c r="IUS60" s="178"/>
      <c r="IUT60" s="177"/>
      <c r="IUU60" s="178"/>
      <c r="IUV60" s="177"/>
      <c r="IUW60" s="178"/>
      <c r="IUX60" s="177"/>
      <c r="IUY60" s="178"/>
      <c r="IUZ60" s="180"/>
      <c r="IVA60" s="181"/>
      <c r="IVB60" s="181"/>
      <c r="IVC60" s="176"/>
      <c r="IVD60" s="177"/>
      <c r="IVE60" s="178"/>
      <c r="IVF60" s="177"/>
      <c r="IVG60" s="177"/>
      <c r="IVH60" s="177"/>
      <c r="IVI60" s="177"/>
      <c r="IVJ60" s="177"/>
      <c r="IVK60" s="177"/>
      <c r="IVL60" s="177"/>
      <c r="IVM60" s="177"/>
      <c r="IVN60" s="177"/>
      <c r="IVO60" s="177"/>
      <c r="IVP60" s="177"/>
      <c r="IVQ60" s="177"/>
      <c r="IVR60" s="177"/>
      <c r="IVS60" s="177"/>
      <c r="IVT60" s="178"/>
      <c r="IVU60" s="178"/>
      <c r="IVV60" s="177"/>
      <c r="IVW60" s="177"/>
      <c r="IVX60" s="177"/>
      <c r="IVY60" s="178"/>
      <c r="IVZ60" s="177"/>
      <c r="IWA60" s="178"/>
      <c r="IWB60" s="177"/>
      <c r="IWC60" s="178"/>
      <c r="IWD60" s="177"/>
      <c r="IWE60" s="178"/>
      <c r="IWF60" s="180"/>
      <c r="IWG60" s="181"/>
      <c r="IWH60" s="181"/>
      <c r="IWI60" s="176"/>
      <c r="IWJ60" s="177"/>
      <c r="IWK60" s="178"/>
      <c r="IWL60" s="177"/>
      <c r="IWM60" s="177"/>
      <c r="IWN60" s="177"/>
      <c r="IWO60" s="177"/>
      <c r="IWP60" s="177"/>
      <c r="IWQ60" s="177"/>
      <c r="IWR60" s="177"/>
      <c r="IWS60" s="177"/>
      <c r="IWT60" s="177"/>
      <c r="IWU60" s="177"/>
      <c r="IWV60" s="177"/>
      <c r="IWW60" s="177"/>
      <c r="IWX60" s="177"/>
      <c r="IWY60" s="177"/>
      <c r="IWZ60" s="178"/>
      <c r="IXA60" s="178"/>
      <c r="IXB60" s="177"/>
      <c r="IXC60" s="177"/>
      <c r="IXD60" s="177"/>
      <c r="IXE60" s="178"/>
      <c r="IXF60" s="177"/>
      <c r="IXG60" s="178"/>
      <c r="IXH60" s="177"/>
      <c r="IXI60" s="178"/>
      <c r="IXJ60" s="177"/>
      <c r="IXK60" s="178"/>
      <c r="IXL60" s="180"/>
      <c r="IXM60" s="181"/>
      <c r="IXN60" s="181"/>
      <c r="IXO60" s="176"/>
      <c r="IXP60" s="177"/>
      <c r="IXQ60" s="178"/>
      <c r="IXR60" s="177"/>
      <c r="IXS60" s="177"/>
      <c r="IXT60" s="177"/>
      <c r="IXU60" s="177"/>
      <c r="IXV60" s="177"/>
      <c r="IXW60" s="177"/>
      <c r="IXX60" s="177"/>
      <c r="IXY60" s="177"/>
      <c r="IXZ60" s="177"/>
      <c r="IYA60" s="177"/>
      <c r="IYB60" s="177"/>
      <c r="IYC60" s="177"/>
      <c r="IYD60" s="177"/>
      <c r="IYE60" s="177"/>
      <c r="IYF60" s="178"/>
      <c r="IYG60" s="178"/>
      <c r="IYH60" s="177"/>
      <c r="IYI60" s="177"/>
      <c r="IYJ60" s="177"/>
      <c r="IYK60" s="178"/>
      <c r="IYL60" s="177"/>
      <c r="IYM60" s="178"/>
      <c r="IYN60" s="177"/>
      <c r="IYO60" s="178"/>
      <c r="IYP60" s="177"/>
      <c r="IYQ60" s="178"/>
      <c r="IYR60" s="180"/>
      <c r="IYS60" s="181"/>
      <c r="IYT60" s="181"/>
      <c r="IYU60" s="176"/>
      <c r="IYV60" s="177"/>
      <c r="IYW60" s="178"/>
      <c r="IYX60" s="177"/>
      <c r="IYY60" s="177"/>
      <c r="IYZ60" s="177"/>
      <c r="IZA60" s="177"/>
      <c r="IZB60" s="177"/>
      <c r="IZC60" s="177"/>
      <c r="IZD60" s="177"/>
      <c r="IZE60" s="177"/>
      <c r="IZF60" s="177"/>
      <c r="IZG60" s="177"/>
      <c r="IZH60" s="177"/>
      <c r="IZI60" s="177"/>
      <c r="IZJ60" s="177"/>
      <c r="IZK60" s="177"/>
      <c r="IZL60" s="178"/>
      <c r="IZM60" s="178"/>
      <c r="IZN60" s="177"/>
      <c r="IZO60" s="177"/>
      <c r="IZP60" s="177"/>
      <c r="IZQ60" s="178"/>
      <c r="IZR60" s="177"/>
      <c r="IZS60" s="178"/>
      <c r="IZT60" s="177"/>
      <c r="IZU60" s="178"/>
      <c r="IZV60" s="177"/>
      <c r="IZW60" s="178"/>
      <c r="IZX60" s="180"/>
      <c r="IZY60" s="181"/>
      <c r="IZZ60" s="181"/>
      <c r="JAA60" s="176"/>
      <c r="JAB60" s="177"/>
      <c r="JAC60" s="178"/>
      <c r="JAD60" s="177"/>
      <c r="JAE60" s="177"/>
      <c r="JAF60" s="177"/>
      <c r="JAG60" s="177"/>
      <c r="JAH60" s="177"/>
      <c r="JAI60" s="177"/>
      <c r="JAJ60" s="177"/>
      <c r="JAK60" s="177"/>
      <c r="JAL60" s="177"/>
      <c r="JAM60" s="177"/>
      <c r="JAN60" s="177"/>
      <c r="JAO60" s="177"/>
      <c r="JAP60" s="177"/>
      <c r="JAQ60" s="177"/>
      <c r="JAR60" s="178"/>
      <c r="JAS60" s="178"/>
      <c r="JAT60" s="177"/>
      <c r="JAU60" s="177"/>
      <c r="JAV60" s="177"/>
      <c r="JAW60" s="178"/>
      <c r="JAX60" s="177"/>
      <c r="JAY60" s="178"/>
      <c r="JAZ60" s="177"/>
      <c r="JBA60" s="178"/>
      <c r="JBB60" s="177"/>
      <c r="JBC60" s="178"/>
      <c r="JBD60" s="180"/>
      <c r="JBE60" s="181"/>
      <c r="JBF60" s="181"/>
      <c r="JBG60" s="176"/>
      <c r="JBH60" s="177"/>
      <c r="JBI60" s="178"/>
      <c r="JBJ60" s="177"/>
      <c r="JBK60" s="177"/>
      <c r="JBL60" s="177"/>
      <c r="JBM60" s="177"/>
      <c r="JBN60" s="177"/>
      <c r="JBO60" s="177"/>
      <c r="JBP60" s="177"/>
      <c r="JBQ60" s="177"/>
      <c r="JBR60" s="177"/>
      <c r="JBS60" s="177"/>
      <c r="JBT60" s="177"/>
      <c r="JBU60" s="177"/>
      <c r="JBV60" s="177"/>
      <c r="JBW60" s="177"/>
      <c r="JBX60" s="178"/>
      <c r="JBY60" s="178"/>
      <c r="JBZ60" s="177"/>
      <c r="JCA60" s="177"/>
      <c r="JCB60" s="177"/>
      <c r="JCC60" s="178"/>
      <c r="JCD60" s="177"/>
      <c r="JCE60" s="178"/>
      <c r="JCF60" s="177"/>
      <c r="JCG60" s="178"/>
      <c r="JCH60" s="177"/>
      <c r="JCI60" s="178"/>
      <c r="JCJ60" s="180"/>
      <c r="JCK60" s="181"/>
      <c r="JCL60" s="181"/>
      <c r="JCM60" s="176"/>
      <c r="JCN60" s="177"/>
      <c r="JCO60" s="178"/>
      <c r="JCP60" s="177"/>
      <c r="JCQ60" s="177"/>
      <c r="JCR60" s="177"/>
      <c r="JCS60" s="177"/>
      <c r="JCT60" s="177"/>
      <c r="JCU60" s="177"/>
      <c r="JCV60" s="177"/>
      <c r="JCW60" s="177"/>
      <c r="JCX60" s="177"/>
      <c r="JCY60" s="177"/>
      <c r="JCZ60" s="177"/>
      <c r="JDA60" s="177"/>
      <c r="JDB60" s="177"/>
      <c r="JDC60" s="177"/>
      <c r="JDD60" s="178"/>
      <c r="JDE60" s="178"/>
      <c r="JDF60" s="177"/>
      <c r="JDG60" s="177"/>
      <c r="JDH60" s="177"/>
      <c r="JDI60" s="178"/>
      <c r="JDJ60" s="177"/>
      <c r="JDK60" s="178"/>
      <c r="JDL60" s="177"/>
      <c r="JDM60" s="178"/>
      <c r="JDN60" s="177"/>
      <c r="JDO60" s="178"/>
      <c r="JDP60" s="180"/>
      <c r="JDQ60" s="181"/>
      <c r="JDR60" s="181"/>
      <c r="JDS60" s="176"/>
      <c r="JDT60" s="177"/>
      <c r="JDU60" s="178"/>
      <c r="JDV60" s="177"/>
      <c r="JDW60" s="177"/>
      <c r="JDX60" s="177"/>
      <c r="JDY60" s="177"/>
      <c r="JDZ60" s="177"/>
      <c r="JEA60" s="177"/>
      <c r="JEB60" s="177"/>
      <c r="JEC60" s="177"/>
      <c r="JED60" s="177"/>
      <c r="JEE60" s="177"/>
      <c r="JEF60" s="177"/>
      <c r="JEG60" s="177"/>
      <c r="JEH60" s="177"/>
      <c r="JEI60" s="177"/>
      <c r="JEJ60" s="178"/>
      <c r="JEK60" s="178"/>
      <c r="JEL60" s="177"/>
      <c r="JEM60" s="177"/>
      <c r="JEN60" s="177"/>
      <c r="JEO60" s="178"/>
      <c r="JEP60" s="177"/>
      <c r="JEQ60" s="178"/>
      <c r="JER60" s="177"/>
      <c r="JES60" s="178"/>
      <c r="JET60" s="177"/>
      <c r="JEU60" s="178"/>
      <c r="JEV60" s="180"/>
      <c r="JEW60" s="181"/>
      <c r="JEX60" s="181"/>
      <c r="JEY60" s="176"/>
      <c r="JEZ60" s="177"/>
      <c r="JFA60" s="178"/>
      <c r="JFB60" s="177"/>
      <c r="JFC60" s="177"/>
      <c r="JFD60" s="177"/>
      <c r="JFE60" s="177"/>
      <c r="JFF60" s="177"/>
      <c r="JFG60" s="177"/>
      <c r="JFH60" s="177"/>
      <c r="JFI60" s="177"/>
      <c r="JFJ60" s="177"/>
      <c r="JFK60" s="177"/>
      <c r="JFL60" s="177"/>
      <c r="JFM60" s="177"/>
      <c r="JFN60" s="177"/>
      <c r="JFO60" s="177"/>
      <c r="JFP60" s="178"/>
      <c r="JFQ60" s="178"/>
      <c r="JFR60" s="177"/>
      <c r="JFS60" s="177"/>
      <c r="JFT60" s="177"/>
      <c r="JFU60" s="178"/>
      <c r="JFV60" s="177"/>
      <c r="JFW60" s="178"/>
      <c r="JFX60" s="177"/>
      <c r="JFY60" s="178"/>
      <c r="JFZ60" s="177"/>
      <c r="JGA60" s="178"/>
      <c r="JGB60" s="180"/>
      <c r="JGC60" s="181"/>
      <c r="JGD60" s="181"/>
      <c r="JGE60" s="176"/>
      <c r="JGF60" s="177"/>
      <c r="JGG60" s="178"/>
      <c r="JGH60" s="177"/>
      <c r="JGI60" s="177"/>
      <c r="JGJ60" s="177"/>
      <c r="JGK60" s="177"/>
      <c r="JGL60" s="177"/>
      <c r="JGM60" s="177"/>
      <c r="JGN60" s="177"/>
      <c r="JGO60" s="177"/>
      <c r="JGP60" s="177"/>
      <c r="JGQ60" s="177"/>
      <c r="JGR60" s="177"/>
      <c r="JGS60" s="177"/>
      <c r="JGT60" s="177"/>
      <c r="JGU60" s="177"/>
      <c r="JGV60" s="178"/>
      <c r="JGW60" s="178"/>
      <c r="JGX60" s="177"/>
      <c r="JGY60" s="177"/>
      <c r="JGZ60" s="177"/>
      <c r="JHA60" s="178"/>
      <c r="JHB60" s="177"/>
      <c r="JHC60" s="178"/>
      <c r="JHD60" s="177"/>
      <c r="JHE60" s="178"/>
      <c r="JHF60" s="177"/>
      <c r="JHG60" s="178"/>
      <c r="JHH60" s="180"/>
      <c r="JHI60" s="181"/>
      <c r="JHJ60" s="181"/>
      <c r="JHK60" s="176"/>
      <c r="JHL60" s="177"/>
      <c r="JHM60" s="178"/>
      <c r="JHN60" s="177"/>
      <c r="JHO60" s="177"/>
      <c r="JHP60" s="177"/>
      <c r="JHQ60" s="177"/>
      <c r="JHR60" s="177"/>
      <c r="JHS60" s="177"/>
      <c r="JHT60" s="177"/>
      <c r="JHU60" s="177"/>
      <c r="JHV60" s="177"/>
      <c r="JHW60" s="177"/>
      <c r="JHX60" s="177"/>
      <c r="JHY60" s="177"/>
      <c r="JHZ60" s="177"/>
      <c r="JIA60" s="177"/>
      <c r="JIB60" s="178"/>
      <c r="JIC60" s="178"/>
      <c r="JID60" s="177"/>
      <c r="JIE60" s="177"/>
      <c r="JIF60" s="177"/>
      <c r="JIG60" s="178"/>
      <c r="JIH60" s="177"/>
      <c r="JII60" s="178"/>
      <c r="JIJ60" s="177"/>
      <c r="JIK60" s="178"/>
      <c r="JIL60" s="177"/>
      <c r="JIM60" s="178"/>
      <c r="JIN60" s="180"/>
      <c r="JIO60" s="181"/>
      <c r="JIP60" s="181"/>
      <c r="JIQ60" s="176"/>
      <c r="JIR60" s="177"/>
      <c r="JIS60" s="178"/>
      <c r="JIT60" s="177"/>
      <c r="JIU60" s="177"/>
      <c r="JIV60" s="177"/>
      <c r="JIW60" s="177"/>
      <c r="JIX60" s="177"/>
      <c r="JIY60" s="177"/>
      <c r="JIZ60" s="177"/>
      <c r="JJA60" s="177"/>
      <c r="JJB60" s="177"/>
      <c r="JJC60" s="177"/>
      <c r="JJD60" s="177"/>
      <c r="JJE60" s="177"/>
      <c r="JJF60" s="177"/>
      <c r="JJG60" s="177"/>
      <c r="JJH60" s="178"/>
      <c r="JJI60" s="178"/>
      <c r="JJJ60" s="177"/>
      <c r="JJK60" s="177"/>
      <c r="JJL60" s="177"/>
      <c r="JJM60" s="178"/>
      <c r="JJN60" s="177"/>
      <c r="JJO60" s="178"/>
      <c r="JJP60" s="177"/>
      <c r="JJQ60" s="178"/>
      <c r="JJR60" s="177"/>
      <c r="JJS60" s="178"/>
      <c r="JJT60" s="180"/>
      <c r="JJU60" s="181"/>
      <c r="JJV60" s="181"/>
      <c r="JJW60" s="176"/>
      <c r="JJX60" s="177"/>
      <c r="JJY60" s="178"/>
      <c r="JJZ60" s="177"/>
      <c r="JKA60" s="177"/>
      <c r="JKB60" s="177"/>
      <c r="JKC60" s="177"/>
      <c r="JKD60" s="177"/>
      <c r="JKE60" s="177"/>
      <c r="JKF60" s="177"/>
      <c r="JKG60" s="177"/>
      <c r="JKH60" s="177"/>
      <c r="JKI60" s="177"/>
      <c r="JKJ60" s="177"/>
      <c r="JKK60" s="177"/>
      <c r="JKL60" s="177"/>
      <c r="JKM60" s="177"/>
      <c r="JKN60" s="178"/>
      <c r="JKO60" s="178"/>
      <c r="JKP60" s="177"/>
      <c r="JKQ60" s="177"/>
      <c r="JKR60" s="177"/>
      <c r="JKS60" s="178"/>
      <c r="JKT60" s="177"/>
      <c r="JKU60" s="178"/>
      <c r="JKV60" s="177"/>
      <c r="JKW60" s="178"/>
      <c r="JKX60" s="177"/>
      <c r="JKY60" s="178"/>
      <c r="JKZ60" s="180"/>
      <c r="JLA60" s="181"/>
      <c r="JLB60" s="181"/>
      <c r="JLC60" s="176"/>
      <c r="JLD60" s="177"/>
      <c r="JLE60" s="178"/>
      <c r="JLF60" s="177"/>
      <c r="JLG60" s="177"/>
      <c r="JLH60" s="177"/>
      <c r="JLI60" s="177"/>
      <c r="JLJ60" s="177"/>
      <c r="JLK60" s="177"/>
      <c r="JLL60" s="177"/>
      <c r="JLM60" s="177"/>
      <c r="JLN60" s="177"/>
      <c r="JLO60" s="177"/>
      <c r="JLP60" s="177"/>
      <c r="JLQ60" s="177"/>
      <c r="JLR60" s="177"/>
      <c r="JLS60" s="177"/>
      <c r="JLT60" s="178"/>
      <c r="JLU60" s="178"/>
      <c r="JLV60" s="177"/>
      <c r="JLW60" s="177"/>
      <c r="JLX60" s="177"/>
      <c r="JLY60" s="178"/>
      <c r="JLZ60" s="177"/>
      <c r="JMA60" s="178"/>
      <c r="JMB60" s="177"/>
      <c r="JMC60" s="178"/>
      <c r="JMD60" s="177"/>
      <c r="JME60" s="178"/>
      <c r="JMF60" s="180"/>
      <c r="JMG60" s="181"/>
      <c r="JMH60" s="181"/>
      <c r="JMI60" s="176"/>
      <c r="JMJ60" s="177"/>
      <c r="JMK60" s="178"/>
      <c r="JML60" s="177"/>
      <c r="JMM60" s="177"/>
      <c r="JMN60" s="177"/>
      <c r="JMO60" s="177"/>
      <c r="JMP60" s="177"/>
      <c r="JMQ60" s="177"/>
      <c r="JMR60" s="177"/>
      <c r="JMS60" s="177"/>
      <c r="JMT60" s="177"/>
      <c r="JMU60" s="177"/>
      <c r="JMV60" s="177"/>
      <c r="JMW60" s="177"/>
      <c r="JMX60" s="177"/>
      <c r="JMY60" s="177"/>
      <c r="JMZ60" s="178"/>
      <c r="JNA60" s="178"/>
      <c r="JNB60" s="177"/>
      <c r="JNC60" s="177"/>
      <c r="JND60" s="177"/>
      <c r="JNE60" s="178"/>
      <c r="JNF60" s="177"/>
      <c r="JNG60" s="178"/>
      <c r="JNH60" s="177"/>
      <c r="JNI60" s="178"/>
      <c r="JNJ60" s="177"/>
      <c r="JNK60" s="178"/>
      <c r="JNL60" s="180"/>
      <c r="JNM60" s="181"/>
      <c r="JNN60" s="181"/>
      <c r="JNO60" s="176"/>
      <c r="JNP60" s="177"/>
      <c r="JNQ60" s="178"/>
      <c r="JNR60" s="177"/>
      <c r="JNS60" s="177"/>
      <c r="JNT60" s="177"/>
      <c r="JNU60" s="177"/>
      <c r="JNV60" s="177"/>
      <c r="JNW60" s="177"/>
      <c r="JNX60" s="177"/>
      <c r="JNY60" s="177"/>
      <c r="JNZ60" s="177"/>
      <c r="JOA60" s="177"/>
      <c r="JOB60" s="177"/>
      <c r="JOC60" s="177"/>
      <c r="JOD60" s="177"/>
      <c r="JOE60" s="177"/>
      <c r="JOF60" s="178"/>
      <c r="JOG60" s="178"/>
      <c r="JOH60" s="177"/>
      <c r="JOI60" s="177"/>
      <c r="JOJ60" s="177"/>
      <c r="JOK60" s="178"/>
      <c r="JOL60" s="177"/>
      <c r="JOM60" s="178"/>
      <c r="JON60" s="177"/>
      <c r="JOO60" s="178"/>
      <c r="JOP60" s="177"/>
      <c r="JOQ60" s="178"/>
      <c r="JOR60" s="180"/>
      <c r="JOS60" s="181"/>
      <c r="JOT60" s="181"/>
      <c r="JOU60" s="176"/>
      <c r="JOV60" s="177"/>
      <c r="JOW60" s="178"/>
      <c r="JOX60" s="177"/>
      <c r="JOY60" s="177"/>
      <c r="JOZ60" s="177"/>
      <c r="JPA60" s="177"/>
      <c r="JPB60" s="177"/>
      <c r="JPC60" s="177"/>
      <c r="JPD60" s="177"/>
      <c r="JPE60" s="177"/>
      <c r="JPF60" s="177"/>
      <c r="JPG60" s="177"/>
      <c r="JPH60" s="177"/>
      <c r="JPI60" s="177"/>
      <c r="JPJ60" s="177"/>
      <c r="JPK60" s="177"/>
      <c r="JPL60" s="178"/>
      <c r="JPM60" s="178"/>
      <c r="JPN60" s="177"/>
      <c r="JPO60" s="177"/>
      <c r="JPP60" s="177"/>
      <c r="JPQ60" s="178"/>
      <c r="JPR60" s="177"/>
      <c r="JPS60" s="178"/>
      <c r="JPT60" s="177"/>
      <c r="JPU60" s="178"/>
      <c r="JPV60" s="177"/>
      <c r="JPW60" s="178"/>
      <c r="JPX60" s="180"/>
      <c r="JPY60" s="181"/>
      <c r="JPZ60" s="181"/>
      <c r="JQA60" s="176"/>
      <c r="JQB60" s="177"/>
      <c r="JQC60" s="178"/>
      <c r="JQD60" s="177"/>
      <c r="JQE60" s="177"/>
      <c r="JQF60" s="177"/>
      <c r="JQG60" s="177"/>
      <c r="JQH60" s="177"/>
      <c r="JQI60" s="177"/>
      <c r="JQJ60" s="177"/>
      <c r="JQK60" s="177"/>
      <c r="JQL60" s="177"/>
      <c r="JQM60" s="177"/>
      <c r="JQN60" s="177"/>
      <c r="JQO60" s="177"/>
      <c r="JQP60" s="177"/>
      <c r="JQQ60" s="177"/>
      <c r="JQR60" s="178"/>
      <c r="JQS60" s="178"/>
      <c r="JQT60" s="177"/>
      <c r="JQU60" s="177"/>
      <c r="JQV60" s="177"/>
      <c r="JQW60" s="178"/>
      <c r="JQX60" s="177"/>
      <c r="JQY60" s="178"/>
      <c r="JQZ60" s="177"/>
      <c r="JRA60" s="178"/>
      <c r="JRB60" s="177"/>
      <c r="JRC60" s="178"/>
      <c r="JRD60" s="180"/>
      <c r="JRE60" s="181"/>
      <c r="JRF60" s="181"/>
      <c r="JRG60" s="176"/>
      <c r="JRH60" s="177"/>
      <c r="JRI60" s="178"/>
      <c r="JRJ60" s="177"/>
      <c r="JRK60" s="177"/>
      <c r="JRL60" s="177"/>
      <c r="JRM60" s="177"/>
      <c r="JRN60" s="177"/>
      <c r="JRO60" s="177"/>
      <c r="JRP60" s="177"/>
      <c r="JRQ60" s="177"/>
      <c r="JRR60" s="177"/>
      <c r="JRS60" s="177"/>
      <c r="JRT60" s="177"/>
      <c r="JRU60" s="177"/>
      <c r="JRV60" s="177"/>
      <c r="JRW60" s="177"/>
      <c r="JRX60" s="178"/>
      <c r="JRY60" s="178"/>
      <c r="JRZ60" s="177"/>
      <c r="JSA60" s="177"/>
      <c r="JSB60" s="177"/>
      <c r="JSC60" s="178"/>
      <c r="JSD60" s="177"/>
      <c r="JSE60" s="178"/>
      <c r="JSF60" s="177"/>
      <c r="JSG60" s="178"/>
      <c r="JSH60" s="177"/>
      <c r="JSI60" s="178"/>
      <c r="JSJ60" s="180"/>
      <c r="JSK60" s="181"/>
      <c r="JSL60" s="181"/>
      <c r="JSM60" s="176"/>
      <c r="JSN60" s="177"/>
      <c r="JSO60" s="178"/>
      <c r="JSP60" s="177"/>
      <c r="JSQ60" s="177"/>
      <c r="JSR60" s="177"/>
      <c r="JSS60" s="177"/>
      <c r="JST60" s="177"/>
      <c r="JSU60" s="177"/>
      <c r="JSV60" s="177"/>
      <c r="JSW60" s="177"/>
      <c r="JSX60" s="177"/>
      <c r="JSY60" s="177"/>
      <c r="JSZ60" s="177"/>
      <c r="JTA60" s="177"/>
      <c r="JTB60" s="177"/>
      <c r="JTC60" s="177"/>
      <c r="JTD60" s="178"/>
      <c r="JTE60" s="178"/>
      <c r="JTF60" s="177"/>
      <c r="JTG60" s="177"/>
      <c r="JTH60" s="177"/>
      <c r="JTI60" s="178"/>
      <c r="JTJ60" s="177"/>
      <c r="JTK60" s="178"/>
      <c r="JTL60" s="177"/>
      <c r="JTM60" s="178"/>
      <c r="JTN60" s="177"/>
      <c r="JTO60" s="178"/>
      <c r="JTP60" s="180"/>
      <c r="JTQ60" s="181"/>
      <c r="JTR60" s="181"/>
      <c r="JTS60" s="176"/>
      <c r="JTT60" s="177"/>
      <c r="JTU60" s="178"/>
      <c r="JTV60" s="177"/>
      <c r="JTW60" s="177"/>
      <c r="JTX60" s="177"/>
      <c r="JTY60" s="177"/>
      <c r="JTZ60" s="177"/>
      <c r="JUA60" s="177"/>
      <c r="JUB60" s="177"/>
      <c r="JUC60" s="177"/>
      <c r="JUD60" s="177"/>
      <c r="JUE60" s="177"/>
      <c r="JUF60" s="177"/>
      <c r="JUG60" s="177"/>
      <c r="JUH60" s="177"/>
      <c r="JUI60" s="177"/>
      <c r="JUJ60" s="178"/>
      <c r="JUK60" s="178"/>
      <c r="JUL60" s="177"/>
      <c r="JUM60" s="177"/>
      <c r="JUN60" s="177"/>
      <c r="JUO60" s="178"/>
      <c r="JUP60" s="177"/>
      <c r="JUQ60" s="178"/>
      <c r="JUR60" s="177"/>
      <c r="JUS60" s="178"/>
      <c r="JUT60" s="177"/>
      <c r="JUU60" s="178"/>
      <c r="JUV60" s="180"/>
      <c r="JUW60" s="181"/>
      <c r="JUX60" s="181"/>
      <c r="JUY60" s="176"/>
      <c r="JUZ60" s="177"/>
      <c r="JVA60" s="178"/>
      <c r="JVB60" s="177"/>
      <c r="JVC60" s="177"/>
      <c r="JVD60" s="177"/>
      <c r="JVE60" s="177"/>
      <c r="JVF60" s="177"/>
      <c r="JVG60" s="177"/>
      <c r="JVH60" s="177"/>
      <c r="JVI60" s="177"/>
      <c r="JVJ60" s="177"/>
      <c r="JVK60" s="177"/>
      <c r="JVL60" s="177"/>
      <c r="JVM60" s="177"/>
      <c r="JVN60" s="177"/>
      <c r="JVO60" s="177"/>
      <c r="JVP60" s="178"/>
      <c r="JVQ60" s="178"/>
      <c r="JVR60" s="177"/>
      <c r="JVS60" s="177"/>
      <c r="JVT60" s="177"/>
      <c r="JVU60" s="178"/>
      <c r="JVV60" s="177"/>
      <c r="JVW60" s="178"/>
      <c r="JVX60" s="177"/>
      <c r="JVY60" s="178"/>
      <c r="JVZ60" s="177"/>
      <c r="JWA60" s="178"/>
      <c r="JWB60" s="180"/>
      <c r="JWC60" s="181"/>
      <c r="JWD60" s="181"/>
      <c r="JWE60" s="176"/>
      <c r="JWF60" s="177"/>
      <c r="JWG60" s="178"/>
      <c r="JWH60" s="177"/>
      <c r="JWI60" s="177"/>
      <c r="JWJ60" s="177"/>
      <c r="JWK60" s="177"/>
      <c r="JWL60" s="177"/>
      <c r="JWM60" s="177"/>
      <c r="JWN60" s="177"/>
      <c r="JWO60" s="177"/>
      <c r="JWP60" s="177"/>
      <c r="JWQ60" s="177"/>
      <c r="JWR60" s="177"/>
      <c r="JWS60" s="177"/>
      <c r="JWT60" s="177"/>
      <c r="JWU60" s="177"/>
      <c r="JWV60" s="178"/>
      <c r="JWW60" s="178"/>
      <c r="JWX60" s="177"/>
      <c r="JWY60" s="177"/>
      <c r="JWZ60" s="177"/>
      <c r="JXA60" s="178"/>
      <c r="JXB60" s="177"/>
      <c r="JXC60" s="178"/>
      <c r="JXD60" s="177"/>
      <c r="JXE60" s="178"/>
      <c r="JXF60" s="177"/>
      <c r="JXG60" s="178"/>
      <c r="JXH60" s="180"/>
      <c r="JXI60" s="181"/>
      <c r="JXJ60" s="181"/>
      <c r="JXK60" s="176"/>
      <c r="JXL60" s="177"/>
      <c r="JXM60" s="178"/>
      <c r="JXN60" s="177"/>
      <c r="JXO60" s="177"/>
      <c r="JXP60" s="177"/>
      <c r="JXQ60" s="177"/>
      <c r="JXR60" s="177"/>
      <c r="JXS60" s="177"/>
      <c r="JXT60" s="177"/>
      <c r="JXU60" s="177"/>
      <c r="JXV60" s="177"/>
      <c r="JXW60" s="177"/>
      <c r="JXX60" s="177"/>
      <c r="JXY60" s="177"/>
      <c r="JXZ60" s="177"/>
      <c r="JYA60" s="177"/>
      <c r="JYB60" s="178"/>
      <c r="JYC60" s="178"/>
      <c r="JYD60" s="177"/>
      <c r="JYE60" s="177"/>
      <c r="JYF60" s="177"/>
      <c r="JYG60" s="178"/>
      <c r="JYH60" s="177"/>
      <c r="JYI60" s="178"/>
      <c r="JYJ60" s="177"/>
      <c r="JYK60" s="178"/>
      <c r="JYL60" s="177"/>
      <c r="JYM60" s="178"/>
      <c r="JYN60" s="180"/>
      <c r="JYO60" s="181"/>
      <c r="JYP60" s="181"/>
      <c r="JYQ60" s="176"/>
      <c r="JYR60" s="177"/>
      <c r="JYS60" s="178"/>
      <c r="JYT60" s="177"/>
      <c r="JYU60" s="177"/>
      <c r="JYV60" s="177"/>
      <c r="JYW60" s="177"/>
      <c r="JYX60" s="177"/>
      <c r="JYY60" s="177"/>
      <c r="JYZ60" s="177"/>
      <c r="JZA60" s="177"/>
      <c r="JZB60" s="177"/>
      <c r="JZC60" s="177"/>
      <c r="JZD60" s="177"/>
      <c r="JZE60" s="177"/>
      <c r="JZF60" s="177"/>
      <c r="JZG60" s="177"/>
      <c r="JZH60" s="178"/>
      <c r="JZI60" s="178"/>
      <c r="JZJ60" s="177"/>
      <c r="JZK60" s="177"/>
      <c r="JZL60" s="177"/>
      <c r="JZM60" s="178"/>
      <c r="JZN60" s="177"/>
      <c r="JZO60" s="178"/>
      <c r="JZP60" s="177"/>
      <c r="JZQ60" s="178"/>
      <c r="JZR60" s="177"/>
      <c r="JZS60" s="178"/>
      <c r="JZT60" s="180"/>
      <c r="JZU60" s="181"/>
      <c r="JZV60" s="181"/>
      <c r="JZW60" s="176"/>
      <c r="JZX60" s="177"/>
      <c r="JZY60" s="178"/>
      <c r="JZZ60" s="177"/>
      <c r="KAA60" s="177"/>
      <c r="KAB60" s="177"/>
      <c r="KAC60" s="177"/>
      <c r="KAD60" s="177"/>
      <c r="KAE60" s="177"/>
      <c r="KAF60" s="177"/>
      <c r="KAG60" s="177"/>
      <c r="KAH60" s="177"/>
      <c r="KAI60" s="177"/>
      <c r="KAJ60" s="177"/>
      <c r="KAK60" s="177"/>
      <c r="KAL60" s="177"/>
      <c r="KAM60" s="177"/>
      <c r="KAN60" s="178"/>
      <c r="KAO60" s="178"/>
      <c r="KAP60" s="177"/>
      <c r="KAQ60" s="177"/>
      <c r="KAR60" s="177"/>
      <c r="KAS60" s="178"/>
      <c r="KAT60" s="177"/>
      <c r="KAU60" s="178"/>
      <c r="KAV60" s="177"/>
      <c r="KAW60" s="178"/>
      <c r="KAX60" s="177"/>
      <c r="KAY60" s="178"/>
      <c r="KAZ60" s="180"/>
      <c r="KBA60" s="181"/>
      <c r="KBB60" s="181"/>
      <c r="KBC60" s="176"/>
      <c r="KBD60" s="177"/>
      <c r="KBE60" s="178"/>
      <c r="KBF60" s="177"/>
      <c r="KBG60" s="177"/>
      <c r="KBH60" s="177"/>
      <c r="KBI60" s="177"/>
      <c r="KBJ60" s="177"/>
      <c r="KBK60" s="177"/>
      <c r="KBL60" s="177"/>
      <c r="KBM60" s="177"/>
      <c r="KBN60" s="177"/>
      <c r="KBO60" s="177"/>
      <c r="KBP60" s="177"/>
      <c r="KBQ60" s="177"/>
      <c r="KBR60" s="177"/>
      <c r="KBS60" s="177"/>
      <c r="KBT60" s="178"/>
      <c r="KBU60" s="178"/>
      <c r="KBV60" s="177"/>
      <c r="KBW60" s="177"/>
      <c r="KBX60" s="177"/>
      <c r="KBY60" s="178"/>
      <c r="KBZ60" s="177"/>
      <c r="KCA60" s="178"/>
      <c r="KCB60" s="177"/>
      <c r="KCC60" s="178"/>
      <c r="KCD60" s="177"/>
      <c r="KCE60" s="178"/>
      <c r="KCF60" s="180"/>
      <c r="KCG60" s="181"/>
      <c r="KCH60" s="181"/>
      <c r="KCI60" s="176"/>
      <c r="KCJ60" s="177"/>
      <c r="KCK60" s="178"/>
      <c r="KCL60" s="177"/>
      <c r="KCM60" s="177"/>
      <c r="KCN60" s="177"/>
      <c r="KCO60" s="177"/>
      <c r="KCP60" s="177"/>
      <c r="KCQ60" s="177"/>
      <c r="KCR60" s="177"/>
      <c r="KCS60" s="177"/>
      <c r="KCT60" s="177"/>
      <c r="KCU60" s="177"/>
      <c r="KCV60" s="177"/>
      <c r="KCW60" s="177"/>
      <c r="KCX60" s="177"/>
      <c r="KCY60" s="177"/>
      <c r="KCZ60" s="178"/>
      <c r="KDA60" s="178"/>
      <c r="KDB60" s="177"/>
      <c r="KDC60" s="177"/>
      <c r="KDD60" s="177"/>
      <c r="KDE60" s="178"/>
      <c r="KDF60" s="177"/>
      <c r="KDG60" s="178"/>
      <c r="KDH60" s="177"/>
      <c r="KDI60" s="178"/>
      <c r="KDJ60" s="177"/>
      <c r="KDK60" s="178"/>
      <c r="KDL60" s="180"/>
      <c r="KDM60" s="181"/>
      <c r="KDN60" s="181"/>
      <c r="KDO60" s="176"/>
      <c r="KDP60" s="177"/>
      <c r="KDQ60" s="178"/>
      <c r="KDR60" s="177"/>
      <c r="KDS60" s="177"/>
      <c r="KDT60" s="177"/>
      <c r="KDU60" s="177"/>
      <c r="KDV60" s="177"/>
      <c r="KDW60" s="177"/>
      <c r="KDX60" s="177"/>
      <c r="KDY60" s="177"/>
      <c r="KDZ60" s="177"/>
      <c r="KEA60" s="177"/>
      <c r="KEB60" s="177"/>
      <c r="KEC60" s="177"/>
      <c r="KED60" s="177"/>
      <c r="KEE60" s="177"/>
      <c r="KEF60" s="178"/>
      <c r="KEG60" s="178"/>
      <c r="KEH60" s="177"/>
      <c r="KEI60" s="177"/>
      <c r="KEJ60" s="177"/>
      <c r="KEK60" s="178"/>
      <c r="KEL60" s="177"/>
      <c r="KEM60" s="178"/>
      <c r="KEN60" s="177"/>
      <c r="KEO60" s="178"/>
      <c r="KEP60" s="177"/>
      <c r="KEQ60" s="178"/>
      <c r="KER60" s="180"/>
      <c r="KES60" s="181"/>
      <c r="KET60" s="181"/>
      <c r="KEU60" s="176"/>
      <c r="KEV60" s="177"/>
      <c r="KEW60" s="178"/>
      <c r="KEX60" s="177"/>
      <c r="KEY60" s="177"/>
      <c r="KEZ60" s="177"/>
      <c r="KFA60" s="177"/>
      <c r="KFB60" s="177"/>
      <c r="KFC60" s="177"/>
      <c r="KFD60" s="177"/>
      <c r="KFE60" s="177"/>
      <c r="KFF60" s="177"/>
      <c r="KFG60" s="177"/>
      <c r="KFH60" s="177"/>
      <c r="KFI60" s="177"/>
      <c r="KFJ60" s="177"/>
      <c r="KFK60" s="177"/>
      <c r="KFL60" s="178"/>
      <c r="KFM60" s="178"/>
      <c r="KFN60" s="177"/>
      <c r="KFO60" s="177"/>
      <c r="KFP60" s="177"/>
      <c r="KFQ60" s="178"/>
      <c r="KFR60" s="177"/>
      <c r="KFS60" s="178"/>
      <c r="KFT60" s="177"/>
      <c r="KFU60" s="178"/>
      <c r="KFV60" s="177"/>
      <c r="KFW60" s="178"/>
      <c r="KFX60" s="180"/>
      <c r="KFY60" s="181"/>
      <c r="KFZ60" s="181"/>
      <c r="KGA60" s="176"/>
      <c r="KGB60" s="177"/>
      <c r="KGC60" s="178"/>
      <c r="KGD60" s="177"/>
      <c r="KGE60" s="177"/>
      <c r="KGF60" s="177"/>
      <c r="KGG60" s="177"/>
      <c r="KGH60" s="177"/>
      <c r="KGI60" s="177"/>
      <c r="KGJ60" s="177"/>
      <c r="KGK60" s="177"/>
      <c r="KGL60" s="177"/>
      <c r="KGM60" s="177"/>
      <c r="KGN60" s="177"/>
      <c r="KGO60" s="177"/>
      <c r="KGP60" s="177"/>
      <c r="KGQ60" s="177"/>
      <c r="KGR60" s="178"/>
      <c r="KGS60" s="178"/>
      <c r="KGT60" s="177"/>
      <c r="KGU60" s="177"/>
      <c r="KGV60" s="177"/>
      <c r="KGW60" s="178"/>
      <c r="KGX60" s="177"/>
      <c r="KGY60" s="178"/>
      <c r="KGZ60" s="177"/>
      <c r="KHA60" s="178"/>
      <c r="KHB60" s="177"/>
      <c r="KHC60" s="178"/>
      <c r="KHD60" s="180"/>
      <c r="KHE60" s="181"/>
      <c r="KHF60" s="181"/>
      <c r="KHG60" s="176"/>
      <c r="KHH60" s="177"/>
      <c r="KHI60" s="178"/>
      <c r="KHJ60" s="177"/>
      <c r="KHK60" s="177"/>
      <c r="KHL60" s="177"/>
      <c r="KHM60" s="177"/>
      <c r="KHN60" s="177"/>
      <c r="KHO60" s="177"/>
      <c r="KHP60" s="177"/>
      <c r="KHQ60" s="177"/>
      <c r="KHR60" s="177"/>
      <c r="KHS60" s="177"/>
      <c r="KHT60" s="177"/>
      <c r="KHU60" s="177"/>
      <c r="KHV60" s="177"/>
      <c r="KHW60" s="177"/>
      <c r="KHX60" s="178"/>
      <c r="KHY60" s="178"/>
      <c r="KHZ60" s="177"/>
      <c r="KIA60" s="177"/>
      <c r="KIB60" s="177"/>
      <c r="KIC60" s="178"/>
      <c r="KID60" s="177"/>
      <c r="KIE60" s="178"/>
      <c r="KIF60" s="177"/>
      <c r="KIG60" s="178"/>
      <c r="KIH60" s="177"/>
      <c r="KII60" s="178"/>
      <c r="KIJ60" s="180"/>
      <c r="KIK60" s="181"/>
      <c r="KIL60" s="181"/>
      <c r="KIM60" s="176"/>
      <c r="KIN60" s="177"/>
      <c r="KIO60" s="178"/>
      <c r="KIP60" s="177"/>
      <c r="KIQ60" s="177"/>
      <c r="KIR60" s="177"/>
      <c r="KIS60" s="177"/>
      <c r="KIT60" s="177"/>
      <c r="KIU60" s="177"/>
      <c r="KIV60" s="177"/>
      <c r="KIW60" s="177"/>
      <c r="KIX60" s="177"/>
      <c r="KIY60" s="177"/>
      <c r="KIZ60" s="177"/>
      <c r="KJA60" s="177"/>
      <c r="KJB60" s="177"/>
      <c r="KJC60" s="177"/>
      <c r="KJD60" s="178"/>
      <c r="KJE60" s="178"/>
      <c r="KJF60" s="177"/>
      <c r="KJG60" s="177"/>
      <c r="KJH60" s="177"/>
      <c r="KJI60" s="178"/>
      <c r="KJJ60" s="177"/>
      <c r="KJK60" s="178"/>
      <c r="KJL60" s="177"/>
      <c r="KJM60" s="178"/>
      <c r="KJN60" s="177"/>
      <c r="KJO60" s="178"/>
      <c r="KJP60" s="180"/>
      <c r="KJQ60" s="181"/>
      <c r="KJR60" s="181"/>
      <c r="KJS60" s="176"/>
      <c r="KJT60" s="177"/>
      <c r="KJU60" s="178"/>
      <c r="KJV60" s="177"/>
      <c r="KJW60" s="177"/>
      <c r="KJX60" s="177"/>
      <c r="KJY60" s="177"/>
      <c r="KJZ60" s="177"/>
      <c r="KKA60" s="177"/>
      <c r="KKB60" s="177"/>
      <c r="KKC60" s="177"/>
      <c r="KKD60" s="177"/>
      <c r="KKE60" s="177"/>
      <c r="KKF60" s="177"/>
      <c r="KKG60" s="177"/>
      <c r="KKH60" s="177"/>
      <c r="KKI60" s="177"/>
      <c r="KKJ60" s="178"/>
      <c r="KKK60" s="178"/>
      <c r="KKL60" s="177"/>
      <c r="KKM60" s="177"/>
      <c r="KKN60" s="177"/>
      <c r="KKO60" s="178"/>
      <c r="KKP60" s="177"/>
      <c r="KKQ60" s="178"/>
      <c r="KKR60" s="177"/>
      <c r="KKS60" s="178"/>
      <c r="KKT60" s="177"/>
      <c r="KKU60" s="178"/>
      <c r="KKV60" s="180"/>
      <c r="KKW60" s="181"/>
      <c r="KKX60" s="181"/>
      <c r="KKY60" s="176"/>
      <c r="KKZ60" s="177"/>
      <c r="KLA60" s="178"/>
      <c r="KLB60" s="177"/>
      <c r="KLC60" s="177"/>
      <c r="KLD60" s="177"/>
      <c r="KLE60" s="177"/>
      <c r="KLF60" s="177"/>
      <c r="KLG60" s="177"/>
      <c r="KLH60" s="177"/>
      <c r="KLI60" s="177"/>
      <c r="KLJ60" s="177"/>
      <c r="KLK60" s="177"/>
      <c r="KLL60" s="177"/>
      <c r="KLM60" s="177"/>
      <c r="KLN60" s="177"/>
      <c r="KLO60" s="177"/>
      <c r="KLP60" s="178"/>
      <c r="KLQ60" s="178"/>
      <c r="KLR60" s="177"/>
      <c r="KLS60" s="177"/>
      <c r="KLT60" s="177"/>
      <c r="KLU60" s="178"/>
      <c r="KLV60" s="177"/>
      <c r="KLW60" s="178"/>
      <c r="KLX60" s="177"/>
      <c r="KLY60" s="178"/>
      <c r="KLZ60" s="177"/>
      <c r="KMA60" s="178"/>
      <c r="KMB60" s="180"/>
      <c r="KMC60" s="181"/>
      <c r="KMD60" s="181"/>
      <c r="KME60" s="176"/>
      <c r="KMF60" s="177"/>
      <c r="KMG60" s="178"/>
      <c r="KMH60" s="177"/>
      <c r="KMI60" s="177"/>
      <c r="KMJ60" s="177"/>
      <c r="KMK60" s="177"/>
      <c r="KML60" s="177"/>
      <c r="KMM60" s="177"/>
      <c r="KMN60" s="177"/>
      <c r="KMO60" s="177"/>
      <c r="KMP60" s="177"/>
      <c r="KMQ60" s="177"/>
      <c r="KMR60" s="177"/>
      <c r="KMS60" s="177"/>
      <c r="KMT60" s="177"/>
      <c r="KMU60" s="177"/>
      <c r="KMV60" s="178"/>
      <c r="KMW60" s="178"/>
      <c r="KMX60" s="177"/>
      <c r="KMY60" s="177"/>
      <c r="KMZ60" s="177"/>
      <c r="KNA60" s="178"/>
      <c r="KNB60" s="177"/>
      <c r="KNC60" s="178"/>
      <c r="KND60" s="177"/>
      <c r="KNE60" s="178"/>
      <c r="KNF60" s="177"/>
      <c r="KNG60" s="178"/>
      <c r="KNH60" s="180"/>
      <c r="KNI60" s="181"/>
      <c r="KNJ60" s="181"/>
      <c r="KNK60" s="176"/>
      <c r="KNL60" s="177"/>
      <c r="KNM60" s="178"/>
      <c r="KNN60" s="177"/>
      <c r="KNO60" s="177"/>
      <c r="KNP60" s="177"/>
      <c r="KNQ60" s="177"/>
      <c r="KNR60" s="177"/>
      <c r="KNS60" s="177"/>
      <c r="KNT60" s="177"/>
      <c r="KNU60" s="177"/>
      <c r="KNV60" s="177"/>
      <c r="KNW60" s="177"/>
      <c r="KNX60" s="177"/>
      <c r="KNY60" s="177"/>
      <c r="KNZ60" s="177"/>
      <c r="KOA60" s="177"/>
      <c r="KOB60" s="178"/>
      <c r="KOC60" s="178"/>
      <c r="KOD60" s="177"/>
      <c r="KOE60" s="177"/>
      <c r="KOF60" s="177"/>
      <c r="KOG60" s="178"/>
      <c r="KOH60" s="177"/>
      <c r="KOI60" s="178"/>
      <c r="KOJ60" s="177"/>
      <c r="KOK60" s="178"/>
      <c r="KOL60" s="177"/>
      <c r="KOM60" s="178"/>
      <c r="KON60" s="180"/>
      <c r="KOO60" s="181"/>
      <c r="KOP60" s="181"/>
      <c r="KOQ60" s="176"/>
      <c r="KOR60" s="177"/>
      <c r="KOS60" s="178"/>
      <c r="KOT60" s="177"/>
      <c r="KOU60" s="177"/>
      <c r="KOV60" s="177"/>
      <c r="KOW60" s="177"/>
      <c r="KOX60" s="177"/>
      <c r="KOY60" s="177"/>
      <c r="KOZ60" s="177"/>
      <c r="KPA60" s="177"/>
      <c r="KPB60" s="177"/>
      <c r="KPC60" s="177"/>
      <c r="KPD60" s="177"/>
      <c r="KPE60" s="177"/>
      <c r="KPF60" s="177"/>
      <c r="KPG60" s="177"/>
      <c r="KPH60" s="178"/>
      <c r="KPI60" s="178"/>
      <c r="KPJ60" s="177"/>
      <c r="KPK60" s="177"/>
      <c r="KPL60" s="177"/>
      <c r="KPM60" s="178"/>
      <c r="KPN60" s="177"/>
      <c r="KPO60" s="178"/>
      <c r="KPP60" s="177"/>
      <c r="KPQ60" s="178"/>
      <c r="KPR60" s="177"/>
      <c r="KPS60" s="178"/>
      <c r="KPT60" s="180"/>
      <c r="KPU60" s="181"/>
      <c r="KPV60" s="181"/>
      <c r="KPW60" s="176"/>
      <c r="KPX60" s="177"/>
      <c r="KPY60" s="178"/>
      <c r="KPZ60" s="177"/>
      <c r="KQA60" s="177"/>
      <c r="KQB60" s="177"/>
      <c r="KQC60" s="177"/>
      <c r="KQD60" s="177"/>
      <c r="KQE60" s="177"/>
      <c r="KQF60" s="177"/>
      <c r="KQG60" s="177"/>
      <c r="KQH60" s="177"/>
      <c r="KQI60" s="177"/>
      <c r="KQJ60" s="177"/>
      <c r="KQK60" s="177"/>
      <c r="KQL60" s="177"/>
      <c r="KQM60" s="177"/>
      <c r="KQN60" s="178"/>
      <c r="KQO60" s="178"/>
      <c r="KQP60" s="177"/>
      <c r="KQQ60" s="177"/>
      <c r="KQR60" s="177"/>
      <c r="KQS60" s="178"/>
      <c r="KQT60" s="177"/>
      <c r="KQU60" s="178"/>
      <c r="KQV60" s="177"/>
      <c r="KQW60" s="178"/>
      <c r="KQX60" s="177"/>
      <c r="KQY60" s="178"/>
      <c r="KQZ60" s="180"/>
      <c r="KRA60" s="181"/>
      <c r="KRB60" s="181"/>
      <c r="KRC60" s="176"/>
      <c r="KRD60" s="177"/>
      <c r="KRE60" s="178"/>
      <c r="KRF60" s="177"/>
      <c r="KRG60" s="177"/>
      <c r="KRH60" s="177"/>
      <c r="KRI60" s="177"/>
      <c r="KRJ60" s="177"/>
      <c r="KRK60" s="177"/>
      <c r="KRL60" s="177"/>
      <c r="KRM60" s="177"/>
      <c r="KRN60" s="177"/>
      <c r="KRO60" s="177"/>
      <c r="KRP60" s="177"/>
      <c r="KRQ60" s="177"/>
      <c r="KRR60" s="177"/>
      <c r="KRS60" s="177"/>
      <c r="KRT60" s="178"/>
      <c r="KRU60" s="178"/>
      <c r="KRV60" s="177"/>
      <c r="KRW60" s="177"/>
      <c r="KRX60" s="177"/>
      <c r="KRY60" s="178"/>
      <c r="KRZ60" s="177"/>
      <c r="KSA60" s="178"/>
      <c r="KSB60" s="177"/>
      <c r="KSC60" s="178"/>
      <c r="KSD60" s="177"/>
      <c r="KSE60" s="178"/>
      <c r="KSF60" s="180"/>
      <c r="KSG60" s="181"/>
      <c r="KSH60" s="181"/>
      <c r="KSI60" s="176"/>
      <c r="KSJ60" s="177"/>
      <c r="KSK60" s="178"/>
      <c r="KSL60" s="177"/>
      <c r="KSM60" s="177"/>
      <c r="KSN60" s="177"/>
      <c r="KSO60" s="177"/>
      <c r="KSP60" s="177"/>
      <c r="KSQ60" s="177"/>
      <c r="KSR60" s="177"/>
      <c r="KSS60" s="177"/>
      <c r="KST60" s="177"/>
      <c r="KSU60" s="177"/>
      <c r="KSV60" s="177"/>
      <c r="KSW60" s="177"/>
      <c r="KSX60" s="177"/>
      <c r="KSY60" s="177"/>
      <c r="KSZ60" s="178"/>
      <c r="KTA60" s="178"/>
      <c r="KTB60" s="177"/>
      <c r="KTC60" s="177"/>
      <c r="KTD60" s="177"/>
      <c r="KTE60" s="178"/>
      <c r="KTF60" s="177"/>
      <c r="KTG60" s="178"/>
      <c r="KTH60" s="177"/>
      <c r="KTI60" s="178"/>
      <c r="KTJ60" s="177"/>
      <c r="KTK60" s="178"/>
      <c r="KTL60" s="180"/>
      <c r="KTM60" s="181"/>
      <c r="KTN60" s="181"/>
      <c r="KTO60" s="176"/>
      <c r="KTP60" s="177"/>
      <c r="KTQ60" s="178"/>
      <c r="KTR60" s="177"/>
      <c r="KTS60" s="177"/>
      <c r="KTT60" s="177"/>
      <c r="KTU60" s="177"/>
      <c r="KTV60" s="177"/>
      <c r="KTW60" s="177"/>
      <c r="KTX60" s="177"/>
      <c r="KTY60" s="177"/>
      <c r="KTZ60" s="177"/>
      <c r="KUA60" s="177"/>
      <c r="KUB60" s="177"/>
      <c r="KUC60" s="177"/>
      <c r="KUD60" s="177"/>
      <c r="KUE60" s="177"/>
      <c r="KUF60" s="178"/>
      <c r="KUG60" s="178"/>
      <c r="KUH60" s="177"/>
      <c r="KUI60" s="177"/>
      <c r="KUJ60" s="177"/>
      <c r="KUK60" s="178"/>
      <c r="KUL60" s="177"/>
      <c r="KUM60" s="178"/>
      <c r="KUN60" s="177"/>
      <c r="KUO60" s="178"/>
      <c r="KUP60" s="177"/>
      <c r="KUQ60" s="178"/>
      <c r="KUR60" s="180"/>
      <c r="KUS60" s="181"/>
      <c r="KUT60" s="181"/>
      <c r="KUU60" s="176"/>
      <c r="KUV60" s="177"/>
      <c r="KUW60" s="178"/>
      <c r="KUX60" s="177"/>
      <c r="KUY60" s="177"/>
      <c r="KUZ60" s="177"/>
      <c r="KVA60" s="177"/>
      <c r="KVB60" s="177"/>
      <c r="KVC60" s="177"/>
      <c r="KVD60" s="177"/>
      <c r="KVE60" s="177"/>
      <c r="KVF60" s="177"/>
      <c r="KVG60" s="177"/>
      <c r="KVH60" s="177"/>
      <c r="KVI60" s="177"/>
      <c r="KVJ60" s="177"/>
      <c r="KVK60" s="177"/>
      <c r="KVL60" s="178"/>
      <c r="KVM60" s="178"/>
      <c r="KVN60" s="177"/>
      <c r="KVO60" s="177"/>
      <c r="KVP60" s="177"/>
      <c r="KVQ60" s="178"/>
      <c r="KVR60" s="177"/>
      <c r="KVS60" s="178"/>
      <c r="KVT60" s="177"/>
      <c r="KVU60" s="178"/>
      <c r="KVV60" s="177"/>
      <c r="KVW60" s="178"/>
      <c r="KVX60" s="180"/>
      <c r="KVY60" s="181"/>
      <c r="KVZ60" s="181"/>
      <c r="KWA60" s="176"/>
      <c r="KWB60" s="177"/>
      <c r="KWC60" s="178"/>
      <c r="KWD60" s="177"/>
      <c r="KWE60" s="177"/>
      <c r="KWF60" s="177"/>
      <c r="KWG60" s="177"/>
      <c r="KWH60" s="177"/>
      <c r="KWI60" s="177"/>
      <c r="KWJ60" s="177"/>
      <c r="KWK60" s="177"/>
      <c r="KWL60" s="177"/>
      <c r="KWM60" s="177"/>
      <c r="KWN60" s="177"/>
      <c r="KWO60" s="177"/>
      <c r="KWP60" s="177"/>
      <c r="KWQ60" s="177"/>
      <c r="KWR60" s="178"/>
      <c r="KWS60" s="178"/>
      <c r="KWT60" s="177"/>
      <c r="KWU60" s="177"/>
      <c r="KWV60" s="177"/>
      <c r="KWW60" s="178"/>
      <c r="KWX60" s="177"/>
      <c r="KWY60" s="178"/>
      <c r="KWZ60" s="177"/>
      <c r="KXA60" s="178"/>
      <c r="KXB60" s="177"/>
      <c r="KXC60" s="178"/>
      <c r="KXD60" s="180"/>
      <c r="KXE60" s="181"/>
      <c r="KXF60" s="181"/>
      <c r="KXG60" s="176"/>
      <c r="KXH60" s="177"/>
      <c r="KXI60" s="178"/>
      <c r="KXJ60" s="177"/>
      <c r="KXK60" s="177"/>
      <c r="KXL60" s="177"/>
      <c r="KXM60" s="177"/>
      <c r="KXN60" s="177"/>
      <c r="KXO60" s="177"/>
      <c r="KXP60" s="177"/>
      <c r="KXQ60" s="177"/>
      <c r="KXR60" s="177"/>
      <c r="KXS60" s="177"/>
      <c r="KXT60" s="177"/>
      <c r="KXU60" s="177"/>
      <c r="KXV60" s="177"/>
      <c r="KXW60" s="177"/>
      <c r="KXX60" s="178"/>
      <c r="KXY60" s="178"/>
      <c r="KXZ60" s="177"/>
      <c r="KYA60" s="177"/>
      <c r="KYB60" s="177"/>
      <c r="KYC60" s="178"/>
      <c r="KYD60" s="177"/>
      <c r="KYE60" s="178"/>
      <c r="KYF60" s="177"/>
      <c r="KYG60" s="178"/>
      <c r="KYH60" s="177"/>
      <c r="KYI60" s="178"/>
      <c r="KYJ60" s="180"/>
      <c r="KYK60" s="181"/>
      <c r="KYL60" s="181"/>
      <c r="KYM60" s="176"/>
      <c r="KYN60" s="177"/>
      <c r="KYO60" s="178"/>
      <c r="KYP60" s="177"/>
      <c r="KYQ60" s="177"/>
      <c r="KYR60" s="177"/>
      <c r="KYS60" s="177"/>
      <c r="KYT60" s="177"/>
      <c r="KYU60" s="177"/>
      <c r="KYV60" s="177"/>
      <c r="KYW60" s="177"/>
      <c r="KYX60" s="177"/>
      <c r="KYY60" s="177"/>
      <c r="KYZ60" s="177"/>
      <c r="KZA60" s="177"/>
      <c r="KZB60" s="177"/>
      <c r="KZC60" s="177"/>
      <c r="KZD60" s="178"/>
      <c r="KZE60" s="178"/>
      <c r="KZF60" s="177"/>
      <c r="KZG60" s="177"/>
      <c r="KZH60" s="177"/>
      <c r="KZI60" s="178"/>
      <c r="KZJ60" s="177"/>
      <c r="KZK60" s="178"/>
      <c r="KZL60" s="177"/>
      <c r="KZM60" s="178"/>
      <c r="KZN60" s="177"/>
      <c r="KZO60" s="178"/>
      <c r="KZP60" s="180"/>
      <c r="KZQ60" s="181"/>
      <c r="KZR60" s="181"/>
      <c r="KZS60" s="176"/>
      <c r="KZT60" s="177"/>
      <c r="KZU60" s="178"/>
      <c r="KZV60" s="177"/>
      <c r="KZW60" s="177"/>
      <c r="KZX60" s="177"/>
      <c r="KZY60" s="177"/>
      <c r="KZZ60" s="177"/>
      <c r="LAA60" s="177"/>
      <c r="LAB60" s="177"/>
      <c r="LAC60" s="177"/>
      <c r="LAD60" s="177"/>
      <c r="LAE60" s="177"/>
      <c r="LAF60" s="177"/>
      <c r="LAG60" s="177"/>
      <c r="LAH60" s="177"/>
      <c r="LAI60" s="177"/>
      <c r="LAJ60" s="178"/>
      <c r="LAK60" s="178"/>
      <c r="LAL60" s="177"/>
      <c r="LAM60" s="177"/>
      <c r="LAN60" s="177"/>
      <c r="LAO60" s="178"/>
      <c r="LAP60" s="177"/>
      <c r="LAQ60" s="178"/>
      <c r="LAR60" s="177"/>
      <c r="LAS60" s="178"/>
      <c r="LAT60" s="177"/>
      <c r="LAU60" s="178"/>
      <c r="LAV60" s="180"/>
      <c r="LAW60" s="181"/>
      <c r="LAX60" s="181"/>
      <c r="LAY60" s="176"/>
      <c r="LAZ60" s="177"/>
      <c r="LBA60" s="178"/>
      <c r="LBB60" s="177"/>
      <c r="LBC60" s="177"/>
      <c r="LBD60" s="177"/>
      <c r="LBE60" s="177"/>
      <c r="LBF60" s="177"/>
      <c r="LBG60" s="177"/>
      <c r="LBH60" s="177"/>
      <c r="LBI60" s="177"/>
      <c r="LBJ60" s="177"/>
      <c r="LBK60" s="177"/>
      <c r="LBL60" s="177"/>
      <c r="LBM60" s="177"/>
      <c r="LBN60" s="177"/>
      <c r="LBO60" s="177"/>
      <c r="LBP60" s="178"/>
      <c r="LBQ60" s="178"/>
      <c r="LBR60" s="177"/>
      <c r="LBS60" s="177"/>
      <c r="LBT60" s="177"/>
      <c r="LBU60" s="178"/>
      <c r="LBV60" s="177"/>
      <c r="LBW60" s="178"/>
      <c r="LBX60" s="177"/>
      <c r="LBY60" s="178"/>
      <c r="LBZ60" s="177"/>
      <c r="LCA60" s="178"/>
      <c r="LCB60" s="180"/>
      <c r="LCC60" s="181"/>
      <c r="LCD60" s="181"/>
      <c r="LCE60" s="176"/>
      <c r="LCF60" s="177"/>
      <c r="LCG60" s="178"/>
      <c r="LCH60" s="177"/>
      <c r="LCI60" s="177"/>
      <c r="LCJ60" s="177"/>
      <c r="LCK60" s="177"/>
      <c r="LCL60" s="177"/>
      <c r="LCM60" s="177"/>
      <c r="LCN60" s="177"/>
      <c r="LCO60" s="177"/>
      <c r="LCP60" s="177"/>
      <c r="LCQ60" s="177"/>
      <c r="LCR60" s="177"/>
      <c r="LCS60" s="177"/>
      <c r="LCT60" s="177"/>
      <c r="LCU60" s="177"/>
      <c r="LCV60" s="178"/>
      <c r="LCW60" s="178"/>
      <c r="LCX60" s="177"/>
      <c r="LCY60" s="177"/>
      <c r="LCZ60" s="177"/>
      <c r="LDA60" s="178"/>
      <c r="LDB60" s="177"/>
      <c r="LDC60" s="178"/>
      <c r="LDD60" s="177"/>
      <c r="LDE60" s="178"/>
      <c r="LDF60" s="177"/>
      <c r="LDG60" s="178"/>
      <c r="LDH60" s="180"/>
      <c r="LDI60" s="181"/>
      <c r="LDJ60" s="181"/>
      <c r="LDK60" s="176"/>
      <c r="LDL60" s="177"/>
      <c r="LDM60" s="178"/>
      <c r="LDN60" s="177"/>
      <c r="LDO60" s="177"/>
      <c r="LDP60" s="177"/>
      <c r="LDQ60" s="177"/>
      <c r="LDR60" s="177"/>
      <c r="LDS60" s="177"/>
      <c r="LDT60" s="177"/>
      <c r="LDU60" s="177"/>
      <c r="LDV60" s="177"/>
      <c r="LDW60" s="177"/>
      <c r="LDX60" s="177"/>
      <c r="LDY60" s="177"/>
      <c r="LDZ60" s="177"/>
      <c r="LEA60" s="177"/>
      <c r="LEB60" s="178"/>
      <c r="LEC60" s="178"/>
      <c r="LED60" s="177"/>
      <c r="LEE60" s="177"/>
      <c r="LEF60" s="177"/>
      <c r="LEG60" s="178"/>
      <c r="LEH60" s="177"/>
      <c r="LEI60" s="178"/>
      <c r="LEJ60" s="177"/>
      <c r="LEK60" s="178"/>
      <c r="LEL60" s="177"/>
      <c r="LEM60" s="178"/>
      <c r="LEN60" s="180"/>
      <c r="LEO60" s="181"/>
      <c r="LEP60" s="181"/>
      <c r="LEQ60" s="176"/>
      <c r="LER60" s="177"/>
      <c r="LES60" s="178"/>
      <c r="LET60" s="177"/>
      <c r="LEU60" s="177"/>
      <c r="LEV60" s="177"/>
      <c r="LEW60" s="177"/>
      <c r="LEX60" s="177"/>
      <c r="LEY60" s="177"/>
      <c r="LEZ60" s="177"/>
      <c r="LFA60" s="177"/>
      <c r="LFB60" s="177"/>
      <c r="LFC60" s="177"/>
      <c r="LFD60" s="177"/>
      <c r="LFE60" s="177"/>
      <c r="LFF60" s="177"/>
      <c r="LFG60" s="177"/>
      <c r="LFH60" s="178"/>
      <c r="LFI60" s="178"/>
      <c r="LFJ60" s="177"/>
      <c r="LFK60" s="177"/>
      <c r="LFL60" s="177"/>
      <c r="LFM60" s="178"/>
      <c r="LFN60" s="177"/>
      <c r="LFO60" s="178"/>
      <c r="LFP60" s="177"/>
      <c r="LFQ60" s="178"/>
      <c r="LFR60" s="177"/>
      <c r="LFS60" s="178"/>
      <c r="LFT60" s="180"/>
      <c r="LFU60" s="181"/>
      <c r="LFV60" s="181"/>
      <c r="LFW60" s="176"/>
      <c r="LFX60" s="177"/>
      <c r="LFY60" s="178"/>
      <c r="LFZ60" s="177"/>
      <c r="LGA60" s="177"/>
      <c r="LGB60" s="177"/>
      <c r="LGC60" s="177"/>
      <c r="LGD60" s="177"/>
      <c r="LGE60" s="177"/>
      <c r="LGF60" s="177"/>
      <c r="LGG60" s="177"/>
      <c r="LGH60" s="177"/>
      <c r="LGI60" s="177"/>
      <c r="LGJ60" s="177"/>
      <c r="LGK60" s="177"/>
      <c r="LGL60" s="177"/>
      <c r="LGM60" s="177"/>
      <c r="LGN60" s="178"/>
      <c r="LGO60" s="178"/>
      <c r="LGP60" s="177"/>
      <c r="LGQ60" s="177"/>
      <c r="LGR60" s="177"/>
      <c r="LGS60" s="178"/>
      <c r="LGT60" s="177"/>
      <c r="LGU60" s="178"/>
      <c r="LGV60" s="177"/>
      <c r="LGW60" s="178"/>
      <c r="LGX60" s="177"/>
      <c r="LGY60" s="178"/>
      <c r="LGZ60" s="180"/>
      <c r="LHA60" s="181"/>
      <c r="LHB60" s="181"/>
      <c r="LHC60" s="176"/>
      <c r="LHD60" s="177"/>
      <c r="LHE60" s="178"/>
      <c r="LHF60" s="177"/>
      <c r="LHG60" s="177"/>
      <c r="LHH60" s="177"/>
      <c r="LHI60" s="177"/>
      <c r="LHJ60" s="177"/>
      <c r="LHK60" s="177"/>
      <c r="LHL60" s="177"/>
      <c r="LHM60" s="177"/>
      <c r="LHN60" s="177"/>
      <c r="LHO60" s="177"/>
      <c r="LHP60" s="177"/>
      <c r="LHQ60" s="177"/>
      <c r="LHR60" s="177"/>
      <c r="LHS60" s="177"/>
      <c r="LHT60" s="178"/>
      <c r="LHU60" s="178"/>
      <c r="LHV60" s="177"/>
      <c r="LHW60" s="177"/>
      <c r="LHX60" s="177"/>
      <c r="LHY60" s="178"/>
      <c r="LHZ60" s="177"/>
      <c r="LIA60" s="178"/>
      <c r="LIB60" s="177"/>
      <c r="LIC60" s="178"/>
      <c r="LID60" s="177"/>
      <c r="LIE60" s="178"/>
      <c r="LIF60" s="180"/>
      <c r="LIG60" s="181"/>
      <c r="LIH60" s="181"/>
      <c r="LII60" s="176"/>
      <c r="LIJ60" s="177"/>
      <c r="LIK60" s="178"/>
      <c r="LIL60" s="177"/>
      <c r="LIM60" s="177"/>
      <c r="LIN60" s="177"/>
      <c r="LIO60" s="177"/>
      <c r="LIP60" s="177"/>
      <c r="LIQ60" s="177"/>
      <c r="LIR60" s="177"/>
      <c r="LIS60" s="177"/>
      <c r="LIT60" s="177"/>
      <c r="LIU60" s="177"/>
      <c r="LIV60" s="177"/>
      <c r="LIW60" s="177"/>
      <c r="LIX60" s="177"/>
      <c r="LIY60" s="177"/>
      <c r="LIZ60" s="178"/>
      <c r="LJA60" s="178"/>
      <c r="LJB60" s="177"/>
      <c r="LJC60" s="177"/>
      <c r="LJD60" s="177"/>
      <c r="LJE60" s="178"/>
      <c r="LJF60" s="177"/>
      <c r="LJG60" s="178"/>
      <c r="LJH60" s="177"/>
      <c r="LJI60" s="178"/>
      <c r="LJJ60" s="177"/>
      <c r="LJK60" s="178"/>
      <c r="LJL60" s="180"/>
      <c r="LJM60" s="181"/>
      <c r="LJN60" s="181"/>
      <c r="LJO60" s="176"/>
      <c r="LJP60" s="177"/>
      <c r="LJQ60" s="178"/>
      <c r="LJR60" s="177"/>
      <c r="LJS60" s="177"/>
      <c r="LJT60" s="177"/>
      <c r="LJU60" s="177"/>
      <c r="LJV60" s="177"/>
      <c r="LJW60" s="177"/>
      <c r="LJX60" s="177"/>
      <c r="LJY60" s="177"/>
      <c r="LJZ60" s="177"/>
      <c r="LKA60" s="177"/>
      <c r="LKB60" s="177"/>
      <c r="LKC60" s="177"/>
      <c r="LKD60" s="177"/>
      <c r="LKE60" s="177"/>
      <c r="LKF60" s="178"/>
      <c r="LKG60" s="178"/>
      <c r="LKH60" s="177"/>
      <c r="LKI60" s="177"/>
      <c r="LKJ60" s="177"/>
      <c r="LKK60" s="178"/>
      <c r="LKL60" s="177"/>
      <c r="LKM60" s="178"/>
      <c r="LKN60" s="177"/>
      <c r="LKO60" s="178"/>
      <c r="LKP60" s="177"/>
      <c r="LKQ60" s="178"/>
      <c r="LKR60" s="180"/>
      <c r="LKS60" s="181"/>
      <c r="LKT60" s="181"/>
      <c r="LKU60" s="176"/>
      <c r="LKV60" s="177"/>
      <c r="LKW60" s="178"/>
      <c r="LKX60" s="177"/>
      <c r="LKY60" s="177"/>
      <c r="LKZ60" s="177"/>
      <c r="LLA60" s="177"/>
      <c r="LLB60" s="177"/>
      <c r="LLC60" s="177"/>
      <c r="LLD60" s="177"/>
      <c r="LLE60" s="177"/>
      <c r="LLF60" s="177"/>
      <c r="LLG60" s="177"/>
      <c r="LLH60" s="177"/>
      <c r="LLI60" s="177"/>
      <c r="LLJ60" s="177"/>
      <c r="LLK60" s="177"/>
      <c r="LLL60" s="178"/>
      <c r="LLM60" s="178"/>
      <c r="LLN60" s="177"/>
      <c r="LLO60" s="177"/>
      <c r="LLP60" s="177"/>
      <c r="LLQ60" s="178"/>
      <c r="LLR60" s="177"/>
      <c r="LLS60" s="178"/>
      <c r="LLT60" s="177"/>
      <c r="LLU60" s="178"/>
      <c r="LLV60" s="177"/>
      <c r="LLW60" s="178"/>
      <c r="LLX60" s="180"/>
      <c r="LLY60" s="181"/>
      <c r="LLZ60" s="181"/>
      <c r="LMA60" s="176"/>
      <c r="LMB60" s="177"/>
      <c r="LMC60" s="178"/>
      <c r="LMD60" s="177"/>
      <c r="LME60" s="177"/>
      <c r="LMF60" s="177"/>
      <c r="LMG60" s="177"/>
      <c r="LMH60" s="177"/>
      <c r="LMI60" s="177"/>
      <c r="LMJ60" s="177"/>
      <c r="LMK60" s="177"/>
      <c r="LML60" s="177"/>
      <c r="LMM60" s="177"/>
      <c r="LMN60" s="177"/>
      <c r="LMO60" s="177"/>
      <c r="LMP60" s="177"/>
      <c r="LMQ60" s="177"/>
      <c r="LMR60" s="178"/>
      <c r="LMS60" s="178"/>
      <c r="LMT60" s="177"/>
      <c r="LMU60" s="177"/>
      <c r="LMV60" s="177"/>
      <c r="LMW60" s="178"/>
      <c r="LMX60" s="177"/>
      <c r="LMY60" s="178"/>
      <c r="LMZ60" s="177"/>
      <c r="LNA60" s="178"/>
      <c r="LNB60" s="177"/>
      <c r="LNC60" s="178"/>
      <c r="LND60" s="180"/>
      <c r="LNE60" s="181"/>
      <c r="LNF60" s="181"/>
      <c r="LNG60" s="176"/>
      <c r="LNH60" s="177"/>
      <c r="LNI60" s="178"/>
      <c r="LNJ60" s="177"/>
      <c r="LNK60" s="177"/>
      <c r="LNL60" s="177"/>
      <c r="LNM60" s="177"/>
      <c r="LNN60" s="177"/>
      <c r="LNO60" s="177"/>
      <c r="LNP60" s="177"/>
      <c r="LNQ60" s="177"/>
      <c r="LNR60" s="177"/>
      <c r="LNS60" s="177"/>
      <c r="LNT60" s="177"/>
      <c r="LNU60" s="177"/>
      <c r="LNV60" s="177"/>
      <c r="LNW60" s="177"/>
      <c r="LNX60" s="178"/>
      <c r="LNY60" s="178"/>
      <c r="LNZ60" s="177"/>
      <c r="LOA60" s="177"/>
      <c r="LOB60" s="177"/>
      <c r="LOC60" s="178"/>
      <c r="LOD60" s="177"/>
      <c r="LOE60" s="178"/>
      <c r="LOF60" s="177"/>
      <c r="LOG60" s="178"/>
      <c r="LOH60" s="177"/>
      <c r="LOI60" s="178"/>
      <c r="LOJ60" s="180"/>
      <c r="LOK60" s="181"/>
      <c r="LOL60" s="181"/>
      <c r="LOM60" s="176"/>
      <c r="LON60" s="177"/>
      <c r="LOO60" s="178"/>
      <c r="LOP60" s="177"/>
      <c r="LOQ60" s="177"/>
      <c r="LOR60" s="177"/>
      <c r="LOS60" s="177"/>
      <c r="LOT60" s="177"/>
      <c r="LOU60" s="177"/>
      <c r="LOV60" s="177"/>
      <c r="LOW60" s="177"/>
      <c r="LOX60" s="177"/>
      <c r="LOY60" s="177"/>
      <c r="LOZ60" s="177"/>
      <c r="LPA60" s="177"/>
      <c r="LPB60" s="177"/>
      <c r="LPC60" s="177"/>
      <c r="LPD60" s="178"/>
      <c r="LPE60" s="178"/>
      <c r="LPF60" s="177"/>
      <c r="LPG60" s="177"/>
      <c r="LPH60" s="177"/>
      <c r="LPI60" s="178"/>
      <c r="LPJ60" s="177"/>
      <c r="LPK60" s="178"/>
      <c r="LPL60" s="177"/>
      <c r="LPM60" s="178"/>
      <c r="LPN60" s="177"/>
      <c r="LPO60" s="178"/>
      <c r="LPP60" s="180"/>
      <c r="LPQ60" s="181"/>
      <c r="LPR60" s="181"/>
      <c r="LPS60" s="176"/>
      <c r="LPT60" s="177"/>
      <c r="LPU60" s="178"/>
      <c r="LPV60" s="177"/>
      <c r="LPW60" s="177"/>
      <c r="LPX60" s="177"/>
      <c r="LPY60" s="177"/>
      <c r="LPZ60" s="177"/>
      <c r="LQA60" s="177"/>
      <c r="LQB60" s="177"/>
      <c r="LQC60" s="177"/>
      <c r="LQD60" s="177"/>
      <c r="LQE60" s="177"/>
      <c r="LQF60" s="177"/>
      <c r="LQG60" s="177"/>
      <c r="LQH60" s="177"/>
      <c r="LQI60" s="177"/>
      <c r="LQJ60" s="178"/>
      <c r="LQK60" s="178"/>
      <c r="LQL60" s="177"/>
      <c r="LQM60" s="177"/>
      <c r="LQN60" s="177"/>
      <c r="LQO60" s="178"/>
      <c r="LQP60" s="177"/>
      <c r="LQQ60" s="178"/>
      <c r="LQR60" s="177"/>
      <c r="LQS60" s="178"/>
      <c r="LQT60" s="177"/>
      <c r="LQU60" s="178"/>
      <c r="LQV60" s="180"/>
      <c r="LQW60" s="181"/>
      <c r="LQX60" s="181"/>
      <c r="LQY60" s="176"/>
      <c r="LQZ60" s="177"/>
      <c r="LRA60" s="178"/>
      <c r="LRB60" s="177"/>
      <c r="LRC60" s="177"/>
      <c r="LRD60" s="177"/>
      <c r="LRE60" s="177"/>
      <c r="LRF60" s="177"/>
      <c r="LRG60" s="177"/>
      <c r="LRH60" s="177"/>
      <c r="LRI60" s="177"/>
      <c r="LRJ60" s="177"/>
      <c r="LRK60" s="177"/>
      <c r="LRL60" s="177"/>
      <c r="LRM60" s="177"/>
      <c r="LRN60" s="177"/>
      <c r="LRO60" s="177"/>
      <c r="LRP60" s="178"/>
      <c r="LRQ60" s="178"/>
      <c r="LRR60" s="177"/>
      <c r="LRS60" s="177"/>
      <c r="LRT60" s="177"/>
      <c r="LRU60" s="178"/>
      <c r="LRV60" s="177"/>
      <c r="LRW60" s="178"/>
      <c r="LRX60" s="177"/>
      <c r="LRY60" s="178"/>
      <c r="LRZ60" s="177"/>
      <c r="LSA60" s="178"/>
      <c r="LSB60" s="180"/>
      <c r="LSC60" s="181"/>
      <c r="LSD60" s="181"/>
      <c r="LSE60" s="176"/>
      <c r="LSF60" s="177"/>
      <c r="LSG60" s="178"/>
      <c r="LSH60" s="177"/>
      <c r="LSI60" s="177"/>
      <c r="LSJ60" s="177"/>
      <c r="LSK60" s="177"/>
      <c r="LSL60" s="177"/>
      <c r="LSM60" s="177"/>
      <c r="LSN60" s="177"/>
      <c r="LSO60" s="177"/>
      <c r="LSP60" s="177"/>
      <c r="LSQ60" s="177"/>
      <c r="LSR60" s="177"/>
      <c r="LSS60" s="177"/>
      <c r="LST60" s="177"/>
      <c r="LSU60" s="177"/>
      <c r="LSV60" s="178"/>
      <c r="LSW60" s="178"/>
      <c r="LSX60" s="177"/>
      <c r="LSY60" s="177"/>
      <c r="LSZ60" s="177"/>
      <c r="LTA60" s="178"/>
      <c r="LTB60" s="177"/>
      <c r="LTC60" s="178"/>
      <c r="LTD60" s="177"/>
      <c r="LTE60" s="178"/>
      <c r="LTF60" s="177"/>
      <c r="LTG60" s="178"/>
      <c r="LTH60" s="180"/>
      <c r="LTI60" s="181"/>
      <c r="LTJ60" s="181"/>
      <c r="LTK60" s="176"/>
      <c r="LTL60" s="177"/>
      <c r="LTM60" s="178"/>
      <c r="LTN60" s="177"/>
      <c r="LTO60" s="177"/>
      <c r="LTP60" s="177"/>
      <c r="LTQ60" s="177"/>
      <c r="LTR60" s="177"/>
      <c r="LTS60" s="177"/>
      <c r="LTT60" s="177"/>
      <c r="LTU60" s="177"/>
      <c r="LTV60" s="177"/>
      <c r="LTW60" s="177"/>
      <c r="LTX60" s="177"/>
      <c r="LTY60" s="177"/>
      <c r="LTZ60" s="177"/>
      <c r="LUA60" s="177"/>
      <c r="LUB60" s="178"/>
      <c r="LUC60" s="178"/>
      <c r="LUD60" s="177"/>
      <c r="LUE60" s="177"/>
      <c r="LUF60" s="177"/>
      <c r="LUG60" s="178"/>
      <c r="LUH60" s="177"/>
      <c r="LUI60" s="178"/>
      <c r="LUJ60" s="177"/>
      <c r="LUK60" s="178"/>
      <c r="LUL60" s="177"/>
      <c r="LUM60" s="178"/>
      <c r="LUN60" s="180"/>
      <c r="LUO60" s="181"/>
      <c r="LUP60" s="181"/>
      <c r="LUQ60" s="176"/>
      <c r="LUR60" s="177"/>
      <c r="LUS60" s="178"/>
      <c r="LUT60" s="177"/>
      <c r="LUU60" s="177"/>
      <c r="LUV60" s="177"/>
      <c r="LUW60" s="177"/>
      <c r="LUX60" s="177"/>
      <c r="LUY60" s="177"/>
      <c r="LUZ60" s="177"/>
      <c r="LVA60" s="177"/>
      <c r="LVB60" s="177"/>
      <c r="LVC60" s="177"/>
      <c r="LVD60" s="177"/>
      <c r="LVE60" s="177"/>
      <c r="LVF60" s="177"/>
      <c r="LVG60" s="177"/>
      <c r="LVH60" s="178"/>
      <c r="LVI60" s="178"/>
      <c r="LVJ60" s="177"/>
      <c r="LVK60" s="177"/>
      <c r="LVL60" s="177"/>
      <c r="LVM60" s="178"/>
      <c r="LVN60" s="177"/>
      <c r="LVO60" s="178"/>
      <c r="LVP60" s="177"/>
      <c r="LVQ60" s="178"/>
      <c r="LVR60" s="177"/>
      <c r="LVS60" s="178"/>
      <c r="LVT60" s="180"/>
      <c r="LVU60" s="181"/>
      <c r="LVV60" s="181"/>
      <c r="LVW60" s="176"/>
      <c r="LVX60" s="177"/>
      <c r="LVY60" s="178"/>
      <c r="LVZ60" s="177"/>
      <c r="LWA60" s="177"/>
      <c r="LWB60" s="177"/>
      <c r="LWC60" s="177"/>
      <c r="LWD60" s="177"/>
      <c r="LWE60" s="177"/>
      <c r="LWF60" s="177"/>
      <c r="LWG60" s="177"/>
      <c r="LWH60" s="177"/>
      <c r="LWI60" s="177"/>
      <c r="LWJ60" s="177"/>
      <c r="LWK60" s="177"/>
      <c r="LWL60" s="177"/>
      <c r="LWM60" s="177"/>
      <c r="LWN60" s="178"/>
      <c r="LWO60" s="178"/>
      <c r="LWP60" s="177"/>
      <c r="LWQ60" s="177"/>
      <c r="LWR60" s="177"/>
      <c r="LWS60" s="178"/>
      <c r="LWT60" s="177"/>
      <c r="LWU60" s="178"/>
      <c r="LWV60" s="177"/>
      <c r="LWW60" s="178"/>
      <c r="LWX60" s="177"/>
      <c r="LWY60" s="178"/>
      <c r="LWZ60" s="180"/>
      <c r="LXA60" s="181"/>
      <c r="LXB60" s="181"/>
      <c r="LXC60" s="176"/>
      <c r="LXD60" s="177"/>
      <c r="LXE60" s="178"/>
      <c r="LXF60" s="177"/>
      <c r="LXG60" s="177"/>
      <c r="LXH60" s="177"/>
      <c r="LXI60" s="177"/>
      <c r="LXJ60" s="177"/>
      <c r="LXK60" s="177"/>
      <c r="LXL60" s="177"/>
      <c r="LXM60" s="177"/>
      <c r="LXN60" s="177"/>
      <c r="LXO60" s="177"/>
      <c r="LXP60" s="177"/>
      <c r="LXQ60" s="177"/>
      <c r="LXR60" s="177"/>
      <c r="LXS60" s="177"/>
      <c r="LXT60" s="178"/>
      <c r="LXU60" s="178"/>
      <c r="LXV60" s="177"/>
      <c r="LXW60" s="177"/>
      <c r="LXX60" s="177"/>
      <c r="LXY60" s="178"/>
      <c r="LXZ60" s="177"/>
      <c r="LYA60" s="178"/>
      <c r="LYB60" s="177"/>
      <c r="LYC60" s="178"/>
      <c r="LYD60" s="177"/>
      <c r="LYE60" s="178"/>
      <c r="LYF60" s="180"/>
      <c r="LYG60" s="181"/>
      <c r="LYH60" s="181"/>
      <c r="LYI60" s="176"/>
      <c r="LYJ60" s="177"/>
      <c r="LYK60" s="178"/>
      <c r="LYL60" s="177"/>
      <c r="LYM60" s="177"/>
      <c r="LYN60" s="177"/>
      <c r="LYO60" s="177"/>
      <c r="LYP60" s="177"/>
      <c r="LYQ60" s="177"/>
      <c r="LYR60" s="177"/>
      <c r="LYS60" s="177"/>
      <c r="LYT60" s="177"/>
      <c r="LYU60" s="177"/>
      <c r="LYV60" s="177"/>
      <c r="LYW60" s="177"/>
      <c r="LYX60" s="177"/>
      <c r="LYY60" s="177"/>
      <c r="LYZ60" s="178"/>
      <c r="LZA60" s="178"/>
      <c r="LZB60" s="177"/>
      <c r="LZC60" s="177"/>
      <c r="LZD60" s="177"/>
      <c r="LZE60" s="178"/>
      <c r="LZF60" s="177"/>
      <c r="LZG60" s="178"/>
      <c r="LZH60" s="177"/>
      <c r="LZI60" s="178"/>
      <c r="LZJ60" s="177"/>
      <c r="LZK60" s="178"/>
      <c r="LZL60" s="180"/>
      <c r="LZM60" s="181"/>
      <c r="LZN60" s="181"/>
      <c r="LZO60" s="176"/>
      <c r="LZP60" s="177"/>
      <c r="LZQ60" s="178"/>
      <c r="LZR60" s="177"/>
      <c r="LZS60" s="177"/>
      <c r="LZT60" s="177"/>
      <c r="LZU60" s="177"/>
      <c r="LZV60" s="177"/>
      <c r="LZW60" s="177"/>
      <c r="LZX60" s="177"/>
      <c r="LZY60" s="177"/>
      <c r="LZZ60" s="177"/>
      <c r="MAA60" s="177"/>
      <c r="MAB60" s="177"/>
      <c r="MAC60" s="177"/>
      <c r="MAD60" s="177"/>
      <c r="MAE60" s="177"/>
      <c r="MAF60" s="178"/>
      <c r="MAG60" s="178"/>
      <c r="MAH60" s="177"/>
      <c r="MAI60" s="177"/>
      <c r="MAJ60" s="177"/>
      <c r="MAK60" s="178"/>
      <c r="MAL60" s="177"/>
      <c r="MAM60" s="178"/>
      <c r="MAN60" s="177"/>
      <c r="MAO60" s="178"/>
      <c r="MAP60" s="177"/>
      <c r="MAQ60" s="178"/>
      <c r="MAR60" s="180"/>
      <c r="MAS60" s="181"/>
      <c r="MAT60" s="181"/>
      <c r="MAU60" s="176"/>
      <c r="MAV60" s="177"/>
      <c r="MAW60" s="178"/>
      <c r="MAX60" s="177"/>
      <c r="MAY60" s="177"/>
      <c r="MAZ60" s="177"/>
      <c r="MBA60" s="177"/>
      <c r="MBB60" s="177"/>
      <c r="MBC60" s="177"/>
      <c r="MBD60" s="177"/>
      <c r="MBE60" s="177"/>
      <c r="MBF60" s="177"/>
      <c r="MBG60" s="177"/>
      <c r="MBH60" s="177"/>
      <c r="MBI60" s="177"/>
      <c r="MBJ60" s="177"/>
      <c r="MBK60" s="177"/>
      <c r="MBL60" s="178"/>
      <c r="MBM60" s="178"/>
      <c r="MBN60" s="177"/>
      <c r="MBO60" s="177"/>
      <c r="MBP60" s="177"/>
      <c r="MBQ60" s="178"/>
      <c r="MBR60" s="177"/>
      <c r="MBS60" s="178"/>
      <c r="MBT60" s="177"/>
      <c r="MBU60" s="178"/>
      <c r="MBV60" s="177"/>
      <c r="MBW60" s="178"/>
      <c r="MBX60" s="180"/>
      <c r="MBY60" s="181"/>
      <c r="MBZ60" s="181"/>
      <c r="MCA60" s="176"/>
      <c r="MCB60" s="177"/>
      <c r="MCC60" s="178"/>
      <c r="MCD60" s="177"/>
      <c r="MCE60" s="177"/>
      <c r="MCF60" s="177"/>
      <c r="MCG60" s="177"/>
      <c r="MCH60" s="177"/>
      <c r="MCI60" s="177"/>
      <c r="MCJ60" s="177"/>
      <c r="MCK60" s="177"/>
      <c r="MCL60" s="177"/>
      <c r="MCM60" s="177"/>
      <c r="MCN60" s="177"/>
      <c r="MCO60" s="177"/>
      <c r="MCP60" s="177"/>
      <c r="MCQ60" s="177"/>
      <c r="MCR60" s="178"/>
      <c r="MCS60" s="178"/>
      <c r="MCT60" s="177"/>
      <c r="MCU60" s="177"/>
      <c r="MCV60" s="177"/>
      <c r="MCW60" s="178"/>
      <c r="MCX60" s="177"/>
      <c r="MCY60" s="178"/>
      <c r="MCZ60" s="177"/>
      <c r="MDA60" s="178"/>
      <c r="MDB60" s="177"/>
      <c r="MDC60" s="178"/>
      <c r="MDD60" s="180"/>
      <c r="MDE60" s="181"/>
      <c r="MDF60" s="181"/>
      <c r="MDG60" s="176"/>
      <c r="MDH60" s="177"/>
      <c r="MDI60" s="178"/>
      <c r="MDJ60" s="177"/>
      <c r="MDK60" s="177"/>
      <c r="MDL60" s="177"/>
      <c r="MDM60" s="177"/>
      <c r="MDN60" s="177"/>
      <c r="MDO60" s="177"/>
      <c r="MDP60" s="177"/>
      <c r="MDQ60" s="177"/>
      <c r="MDR60" s="177"/>
      <c r="MDS60" s="177"/>
      <c r="MDT60" s="177"/>
      <c r="MDU60" s="177"/>
      <c r="MDV60" s="177"/>
      <c r="MDW60" s="177"/>
      <c r="MDX60" s="178"/>
      <c r="MDY60" s="178"/>
      <c r="MDZ60" s="177"/>
      <c r="MEA60" s="177"/>
      <c r="MEB60" s="177"/>
      <c r="MEC60" s="178"/>
      <c r="MED60" s="177"/>
      <c r="MEE60" s="178"/>
      <c r="MEF60" s="177"/>
      <c r="MEG60" s="178"/>
      <c r="MEH60" s="177"/>
      <c r="MEI60" s="178"/>
      <c r="MEJ60" s="180"/>
      <c r="MEK60" s="181"/>
      <c r="MEL60" s="181"/>
      <c r="MEM60" s="176"/>
      <c r="MEN60" s="177"/>
      <c r="MEO60" s="178"/>
      <c r="MEP60" s="177"/>
      <c r="MEQ60" s="177"/>
      <c r="MER60" s="177"/>
      <c r="MES60" s="177"/>
      <c r="MET60" s="177"/>
      <c r="MEU60" s="177"/>
      <c r="MEV60" s="177"/>
      <c r="MEW60" s="177"/>
      <c r="MEX60" s="177"/>
      <c r="MEY60" s="177"/>
      <c r="MEZ60" s="177"/>
      <c r="MFA60" s="177"/>
      <c r="MFB60" s="177"/>
      <c r="MFC60" s="177"/>
      <c r="MFD60" s="178"/>
      <c r="MFE60" s="178"/>
      <c r="MFF60" s="177"/>
      <c r="MFG60" s="177"/>
      <c r="MFH60" s="177"/>
      <c r="MFI60" s="178"/>
      <c r="MFJ60" s="177"/>
      <c r="MFK60" s="178"/>
      <c r="MFL60" s="177"/>
      <c r="MFM60" s="178"/>
      <c r="MFN60" s="177"/>
      <c r="MFO60" s="178"/>
      <c r="MFP60" s="180"/>
      <c r="MFQ60" s="181"/>
      <c r="MFR60" s="181"/>
      <c r="MFS60" s="176"/>
      <c r="MFT60" s="177"/>
      <c r="MFU60" s="178"/>
      <c r="MFV60" s="177"/>
      <c r="MFW60" s="177"/>
      <c r="MFX60" s="177"/>
      <c r="MFY60" s="177"/>
      <c r="MFZ60" s="177"/>
      <c r="MGA60" s="177"/>
      <c r="MGB60" s="177"/>
      <c r="MGC60" s="177"/>
      <c r="MGD60" s="177"/>
      <c r="MGE60" s="177"/>
      <c r="MGF60" s="177"/>
      <c r="MGG60" s="177"/>
      <c r="MGH60" s="177"/>
      <c r="MGI60" s="177"/>
      <c r="MGJ60" s="178"/>
      <c r="MGK60" s="178"/>
      <c r="MGL60" s="177"/>
      <c r="MGM60" s="177"/>
      <c r="MGN60" s="177"/>
      <c r="MGO60" s="178"/>
      <c r="MGP60" s="177"/>
      <c r="MGQ60" s="178"/>
      <c r="MGR60" s="177"/>
      <c r="MGS60" s="178"/>
      <c r="MGT60" s="177"/>
      <c r="MGU60" s="178"/>
      <c r="MGV60" s="180"/>
      <c r="MGW60" s="181"/>
      <c r="MGX60" s="181"/>
      <c r="MGY60" s="176"/>
      <c r="MGZ60" s="177"/>
      <c r="MHA60" s="178"/>
      <c r="MHB60" s="177"/>
      <c r="MHC60" s="177"/>
      <c r="MHD60" s="177"/>
      <c r="MHE60" s="177"/>
      <c r="MHF60" s="177"/>
      <c r="MHG60" s="177"/>
      <c r="MHH60" s="177"/>
      <c r="MHI60" s="177"/>
      <c r="MHJ60" s="177"/>
      <c r="MHK60" s="177"/>
      <c r="MHL60" s="177"/>
      <c r="MHM60" s="177"/>
      <c r="MHN60" s="177"/>
      <c r="MHO60" s="177"/>
      <c r="MHP60" s="178"/>
      <c r="MHQ60" s="178"/>
      <c r="MHR60" s="177"/>
      <c r="MHS60" s="177"/>
      <c r="MHT60" s="177"/>
      <c r="MHU60" s="178"/>
      <c r="MHV60" s="177"/>
      <c r="MHW60" s="178"/>
      <c r="MHX60" s="177"/>
      <c r="MHY60" s="178"/>
      <c r="MHZ60" s="177"/>
      <c r="MIA60" s="178"/>
      <c r="MIB60" s="180"/>
      <c r="MIC60" s="181"/>
      <c r="MID60" s="181"/>
      <c r="MIE60" s="176"/>
      <c r="MIF60" s="177"/>
      <c r="MIG60" s="178"/>
      <c r="MIH60" s="177"/>
      <c r="MII60" s="177"/>
      <c r="MIJ60" s="177"/>
      <c r="MIK60" s="177"/>
      <c r="MIL60" s="177"/>
      <c r="MIM60" s="177"/>
      <c r="MIN60" s="177"/>
      <c r="MIO60" s="177"/>
      <c r="MIP60" s="177"/>
      <c r="MIQ60" s="177"/>
      <c r="MIR60" s="177"/>
      <c r="MIS60" s="177"/>
      <c r="MIT60" s="177"/>
      <c r="MIU60" s="177"/>
      <c r="MIV60" s="178"/>
      <c r="MIW60" s="178"/>
      <c r="MIX60" s="177"/>
      <c r="MIY60" s="177"/>
      <c r="MIZ60" s="177"/>
      <c r="MJA60" s="178"/>
      <c r="MJB60" s="177"/>
      <c r="MJC60" s="178"/>
      <c r="MJD60" s="177"/>
      <c r="MJE60" s="178"/>
      <c r="MJF60" s="177"/>
      <c r="MJG60" s="178"/>
      <c r="MJH60" s="180"/>
      <c r="MJI60" s="181"/>
      <c r="MJJ60" s="181"/>
      <c r="MJK60" s="176"/>
      <c r="MJL60" s="177"/>
      <c r="MJM60" s="178"/>
      <c r="MJN60" s="177"/>
      <c r="MJO60" s="177"/>
      <c r="MJP60" s="177"/>
      <c r="MJQ60" s="177"/>
      <c r="MJR60" s="177"/>
      <c r="MJS60" s="177"/>
      <c r="MJT60" s="177"/>
      <c r="MJU60" s="177"/>
      <c r="MJV60" s="177"/>
      <c r="MJW60" s="177"/>
      <c r="MJX60" s="177"/>
      <c r="MJY60" s="177"/>
      <c r="MJZ60" s="177"/>
      <c r="MKA60" s="177"/>
      <c r="MKB60" s="178"/>
      <c r="MKC60" s="178"/>
      <c r="MKD60" s="177"/>
      <c r="MKE60" s="177"/>
      <c r="MKF60" s="177"/>
      <c r="MKG60" s="178"/>
      <c r="MKH60" s="177"/>
      <c r="MKI60" s="178"/>
      <c r="MKJ60" s="177"/>
      <c r="MKK60" s="178"/>
      <c r="MKL60" s="177"/>
      <c r="MKM60" s="178"/>
      <c r="MKN60" s="180"/>
      <c r="MKO60" s="181"/>
      <c r="MKP60" s="181"/>
      <c r="MKQ60" s="176"/>
      <c r="MKR60" s="177"/>
      <c r="MKS60" s="178"/>
      <c r="MKT60" s="177"/>
      <c r="MKU60" s="177"/>
      <c r="MKV60" s="177"/>
      <c r="MKW60" s="177"/>
      <c r="MKX60" s="177"/>
      <c r="MKY60" s="177"/>
      <c r="MKZ60" s="177"/>
      <c r="MLA60" s="177"/>
      <c r="MLB60" s="177"/>
      <c r="MLC60" s="177"/>
      <c r="MLD60" s="177"/>
      <c r="MLE60" s="177"/>
      <c r="MLF60" s="177"/>
      <c r="MLG60" s="177"/>
      <c r="MLH60" s="178"/>
      <c r="MLI60" s="178"/>
      <c r="MLJ60" s="177"/>
      <c r="MLK60" s="177"/>
      <c r="MLL60" s="177"/>
      <c r="MLM60" s="178"/>
      <c r="MLN60" s="177"/>
      <c r="MLO60" s="178"/>
      <c r="MLP60" s="177"/>
      <c r="MLQ60" s="178"/>
      <c r="MLR60" s="177"/>
      <c r="MLS60" s="178"/>
      <c r="MLT60" s="180"/>
      <c r="MLU60" s="181"/>
      <c r="MLV60" s="181"/>
      <c r="MLW60" s="176"/>
      <c r="MLX60" s="177"/>
      <c r="MLY60" s="178"/>
      <c r="MLZ60" s="177"/>
      <c r="MMA60" s="177"/>
      <c r="MMB60" s="177"/>
      <c r="MMC60" s="177"/>
      <c r="MMD60" s="177"/>
      <c r="MME60" s="177"/>
      <c r="MMF60" s="177"/>
      <c r="MMG60" s="177"/>
      <c r="MMH60" s="177"/>
      <c r="MMI60" s="177"/>
      <c r="MMJ60" s="177"/>
      <c r="MMK60" s="177"/>
      <c r="MML60" s="177"/>
      <c r="MMM60" s="177"/>
      <c r="MMN60" s="178"/>
      <c r="MMO60" s="178"/>
      <c r="MMP60" s="177"/>
      <c r="MMQ60" s="177"/>
      <c r="MMR60" s="177"/>
      <c r="MMS60" s="178"/>
      <c r="MMT60" s="177"/>
      <c r="MMU60" s="178"/>
      <c r="MMV60" s="177"/>
      <c r="MMW60" s="178"/>
      <c r="MMX60" s="177"/>
      <c r="MMY60" s="178"/>
      <c r="MMZ60" s="180"/>
      <c r="MNA60" s="181"/>
      <c r="MNB60" s="181"/>
      <c r="MNC60" s="176"/>
      <c r="MND60" s="177"/>
      <c r="MNE60" s="178"/>
      <c r="MNF60" s="177"/>
      <c r="MNG60" s="177"/>
      <c r="MNH60" s="177"/>
      <c r="MNI60" s="177"/>
      <c r="MNJ60" s="177"/>
      <c r="MNK60" s="177"/>
      <c r="MNL60" s="177"/>
      <c r="MNM60" s="177"/>
      <c r="MNN60" s="177"/>
      <c r="MNO60" s="177"/>
      <c r="MNP60" s="177"/>
      <c r="MNQ60" s="177"/>
      <c r="MNR60" s="177"/>
      <c r="MNS60" s="177"/>
      <c r="MNT60" s="178"/>
      <c r="MNU60" s="178"/>
      <c r="MNV60" s="177"/>
      <c r="MNW60" s="177"/>
      <c r="MNX60" s="177"/>
      <c r="MNY60" s="178"/>
      <c r="MNZ60" s="177"/>
      <c r="MOA60" s="178"/>
      <c r="MOB60" s="177"/>
      <c r="MOC60" s="178"/>
      <c r="MOD60" s="177"/>
      <c r="MOE60" s="178"/>
      <c r="MOF60" s="180"/>
      <c r="MOG60" s="181"/>
      <c r="MOH60" s="181"/>
      <c r="MOI60" s="176"/>
      <c r="MOJ60" s="177"/>
      <c r="MOK60" s="178"/>
      <c r="MOL60" s="177"/>
      <c r="MOM60" s="177"/>
      <c r="MON60" s="177"/>
      <c r="MOO60" s="177"/>
      <c r="MOP60" s="177"/>
      <c r="MOQ60" s="177"/>
      <c r="MOR60" s="177"/>
      <c r="MOS60" s="177"/>
      <c r="MOT60" s="177"/>
      <c r="MOU60" s="177"/>
      <c r="MOV60" s="177"/>
      <c r="MOW60" s="177"/>
      <c r="MOX60" s="177"/>
      <c r="MOY60" s="177"/>
      <c r="MOZ60" s="178"/>
      <c r="MPA60" s="178"/>
      <c r="MPB60" s="177"/>
      <c r="MPC60" s="177"/>
      <c r="MPD60" s="177"/>
      <c r="MPE60" s="178"/>
      <c r="MPF60" s="177"/>
      <c r="MPG60" s="178"/>
      <c r="MPH60" s="177"/>
      <c r="MPI60" s="178"/>
      <c r="MPJ60" s="177"/>
      <c r="MPK60" s="178"/>
      <c r="MPL60" s="180"/>
      <c r="MPM60" s="181"/>
      <c r="MPN60" s="181"/>
      <c r="MPO60" s="176"/>
      <c r="MPP60" s="177"/>
      <c r="MPQ60" s="178"/>
      <c r="MPR60" s="177"/>
      <c r="MPS60" s="177"/>
      <c r="MPT60" s="177"/>
      <c r="MPU60" s="177"/>
      <c r="MPV60" s="177"/>
      <c r="MPW60" s="177"/>
      <c r="MPX60" s="177"/>
      <c r="MPY60" s="177"/>
      <c r="MPZ60" s="177"/>
      <c r="MQA60" s="177"/>
      <c r="MQB60" s="177"/>
      <c r="MQC60" s="177"/>
      <c r="MQD60" s="177"/>
      <c r="MQE60" s="177"/>
      <c r="MQF60" s="178"/>
      <c r="MQG60" s="178"/>
      <c r="MQH60" s="177"/>
      <c r="MQI60" s="177"/>
      <c r="MQJ60" s="177"/>
      <c r="MQK60" s="178"/>
      <c r="MQL60" s="177"/>
      <c r="MQM60" s="178"/>
      <c r="MQN60" s="177"/>
      <c r="MQO60" s="178"/>
      <c r="MQP60" s="177"/>
      <c r="MQQ60" s="178"/>
      <c r="MQR60" s="180"/>
      <c r="MQS60" s="181"/>
      <c r="MQT60" s="181"/>
      <c r="MQU60" s="176"/>
      <c r="MQV60" s="177"/>
      <c r="MQW60" s="178"/>
      <c r="MQX60" s="177"/>
      <c r="MQY60" s="177"/>
      <c r="MQZ60" s="177"/>
      <c r="MRA60" s="177"/>
      <c r="MRB60" s="177"/>
      <c r="MRC60" s="177"/>
      <c r="MRD60" s="177"/>
      <c r="MRE60" s="177"/>
      <c r="MRF60" s="177"/>
      <c r="MRG60" s="177"/>
      <c r="MRH60" s="177"/>
      <c r="MRI60" s="177"/>
      <c r="MRJ60" s="177"/>
      <c r="MRK60" s="177"/>
      <c r="MRL60" s="178"/>
      <c r="MRM60" s="178"/>
      <c r="MRN60" s="177"/>
      <c r="MRO60" s="177"/>
      <c r="MRP60" s="177"/>
      <c r="MRQ60" s="178"/>
      <c r="MRR60" s="177"/>
      <c r="MRS60" s="178"/>
      <c r="MRT60" s="177"/>
      <c r="MRU60" s="178"/>
      <c r="MRV60" s="177"/>
      <c r="MRW60" s="178"/>
      <c r="MRX60" s="180"/>
      <c r="MRY60" s="181"/>
      <c r="MRZ60" s="181"/>
      <c r="MSA60" s="176"/>
      <c r="MSB60" s="177"/>
      <c r="MSC60" s="178"/>
      <c r="MSD60" s="177"/>
      <c r="MSE60" s="177"/>
      <c r="MSF60" s="177"/>
      <c r="MSG60" s="177"/>
      <c r="MSH60" s="177"/>
      <c r="MSI60" s="177"/>
      <c r="MSJ60" s="177"/>
      <c r="MSK60" s="177"/>
      <c r="MSL60" s="177"/>
      <c r="MSM60" s="177"/>
      <c r="MSN60" s="177"/>
      <c r="MSO60" s="177"/>
      <c r="MSP60" s="177"/>
      <c r="MSQ60" s="177"/>
      <c r="MSR60" s="178"/>
      <c r="MSS60" s="178"/>
      <c r="MST60" s="177"/>
      <c r="MSU60" s="177"/>
      <c r="MSV60" s="177"/>
      <c r="MSW60" s="178"/>
      <c r="MSX60" s="177"/>
      <c r="MSY60" s="178"/>
      <c r="MSZ60" s="177"/>
      <c r="MTA60" s="178"/>
      <c r="MTB60" s="177"/>
      <c r="MTC60" s="178"/>
      <c r="MTD60" s="180"/>
      <c r="MTE60" s="181"/>
      <c r="MTF60" s="181"/>
      <c r="MTG60" s="176"/>
      <c r="MTH60" s="177"/>
      <c r="MTI60" s="178"/>
      <c r="MTJ60" s="177"/>
      <c r="MTK60" s="177"/>
      <c r="MTL60" s="177"/>
      <c r="MTM60" s="177"/>
      <c r="MTN60" s="177"/>
      <c r="MTO60" s="177"/>
      <c r="MTP60" s="177"/>
      <c r="MTQ60" s="177"/>
      <c r="MTR60" s="177"/>
      <c r="MTS60" s="177"/>
      <c r="MTT60" s="177"/>
      <c r="MTU60" s="177"/>
      <c r="MTV60" s="177"/>
      <c r="MTW60" s="177"/>
      <c r="MTX60" s="178"/>
      <c r="MTY60" s="178"/>
      <c r="MTZ60" s="177"/>
      <c r="MUA60" s="177"/>
      <c r="MUB60" s="177"/>
      <c r="MUC60" s="178"/>
      <c r="MUD60" s="177"/>
      <c r="MUE60" s="178"/>
      <c r="MUF60" s="177"/>
      <c r="MUG60" s="178"/>
      <c r="MUH60" s="177"/>
      <c r="MUI60" s="178"/>
      <c r="MUJ60" s="180"/>
      <c r="MUK60" s="181"/>
      <c r="MUL60" s="181"/>
      <c r="MUM60" s="176"/>
      <c r="MUN60" s="177"/>
      <c r="MUO60" s="178"/>
      <c r="MUP60" s="177"/>
      <c r="MUQ60" s="177"/>
      <c r="MUR60" s="177"/>
      <c r="MUS60" s="177"/>
      <c r="MUT60" s="177"/>
      <c r="MUU60" s="177"/>
      <c r="MUV60" s="177"/>
      <c r="MUW60" s="177"/>
      <c r="MUX60" s="177"/>
      <c r="MUY60" s="177"/>
      <c r="MUZ60" s="177"/>
      <c r="MVA60" s="177"/>
      <c r="MVB60" s="177"/>
      <c r="MVC60" s="177"/>
      <c r="MVD60" s="178"/>
      <c r="MVE60" s="178"/>
      <c r="MVF60" s="177"/>
      <c r="MVG60" s="177"/>
      <c r="MVH60" s="177"/>
      <c r="MVI60" s="178"/>
      <c r="MVJ60" s="177"/>
      <c r="MVK60" s="178"/>
      <c r="MVL60" s="177"/>
      <c r="MVM60" s="178"/>
      <c r="MVN60" s="177"/>
      <c r="MVO60" s="178"/>
      <c r="MVP60" s="180"/>
      <c r="MVQ60" s="181"/>
      <c r="MVR60" s="181"/>
      <c r="MVS60" s="176"/>
      <c r="MVT60" s="177"/>
      <c r="MVU60" s="178"/>
      <c r="MVV60" s="177"/>
      <c r="MVW60" s="177"/>
      <c r="MVX60" s="177"/>
      <c r="MVY60" s="177"/>
      <c r="MVZ60" s="177"/>
      <c r="MWA60" s="177"/>
      <c r="MWB60" s="177"/>
      <c r="MWC60" s="177"/>
      <c r="MWD60" s="177"/>
      <c r="MWE60" s="177"/>
      <c r="MWF60" s="177"/>
      <c r="MWG60" s="177"/>
      <c r="MWH60" s="177"/>
      <c r="MWI60" s="177"/>
      <c r="MWJ60" s="178"/>
      <c r="MWK60" s="178"/>
      <c r="MWL60" s="177"/>
      <c r="MWM60" s="177"/>
      <c r="MWN60" s="177"/>
      <c r="MWO60" s="178"/>
      <c r="MWP60" s="177"/>
      <c r="MWQ60" s="178"/>
      <c r="MWR60" s="177"/>
      <c r="MWS60" s="178"/>
      <c r="MWT60" s="177"/>
      <c r="MWU60" s="178"/>
      <c r="MWV60" s="180"/>
      <c r="MWW60" s="181"/>
      <c r="MWX60" s="181"/>
      <c r="MWY60" s="176"/>
      <c r="MWZ60" s="177"/>
      <c r="MXA60" s="178"/>
      <c r="MXB60" s="177"/>
      <c r="MXC60" s="177"/>
      <c r="MXD60" s="177"/>
      <c r="MXE60" s="177"/>
      <c r="MXF60" s="177"/>
      <c r="MXG60" s="177"/>
      <c r="MXH60" s="177"/>
      <c r="MXI60" s="177"/>
      <c r="MXJ60" s="177"/>
      <c r="MXK60" s="177"/>
      <c r="MXL60" s="177"/>
      <c r="MXM60" s="177"/>
      <c r="MXN60" s="177"/>
      <c r="MXO60" s="177"/>
      <c r="MXP60" s="178"/>
      <c r="MXQ60" s="178"/>
      <c r="MXR60" s="177"/>
      <c r="MXS60" s="177"/>
      <c r="MXT60" s="177"/>
      <c r="MXU60" s="178"/>
      <c r="MXV60" s="177"/>
      <c r="MXW60" s="178"/>
      <c r="MXX60" s="177"/>
      <c r="MXY60" s="178"/>
      <c r="MXZ60" s="177"/>
      <c r="MYA60" s="178"/>
      <c r="MYB60" s="180"/>
      <c r="MYC60" s="181"/>
      <c r="MYD60" s="181"/>
      <c r="MYE60" s="176"/>
      <c r="MYF60" s="177"/>
      <c r="MYG60" s="178"/>
      <c r="MYH60" s="177"/>
      <c r="MYI60" s="177"/>
      <c r="MYJ60" s="177"/>
      <c r="MYK60" s="177"/>
      <c r="MYL60" s="177"/>
      <c r="MYM60" s="177"/>
      <c r="MYN60" s="177"/>
      <c r="MYO60" s="177"/>
      <c r="MYP60" s="177"/>
      <c r="MYQ60" s="177"/>
      <c r="MYR60" s="177"/>
      <c r="MYS60" s="177"/>
      <c r="MYT60" s="177"/>
      <c r="MYU60" s="177"/>
      <c r="MYV60" s="178"/>
      <c r="MYW60" s="178"/>
      <c r="MYX60" s="177"/>
      <c r="MYY60" s="177"/>
      <c r="MYZ60" s="177"/>
      <c r="MZA60" s="178"/>
      <c r="MZB60" s="177"/>
      <c r="MZC60" s="178"/>
      <c r="MZD60" s="177"/>
      <c r="MZE60" s="178"/>
      <c r="MZF60" s="177"/>
      <c r="MZG60" s="178"/>
      <c r="MZH60" s="180"/>
      <c r="MZI60" s="181"/>
      <c r="MZJ60" s="181"/>
      <c r="MZK60" s="176"/>
      <c r="MZL60" s="177"/>
      <c r="MZM60" s="178"/>
      <c r="MZN60" s="177"/>
      <c r="MZO60" s="177"/>
      <c r="MZP60" s="177"/>
      <c r="MZQ60" s="177"/>
      <c r="MZR60" s="177"/>
      <c r="MZS60" s="177"/>
      <c r="MZT60" s="177"/>
      <c r="MZU60" s="177"/>
      <c r="MZV60" s="177"/>
      <c r="MZW60" s="177"/>
      <c r="MZX60" s="177"/>
      <c r="MZY60" s="177"/>
      <c r="MZZ60" s="177"/>
      <c r="NAA60" s="177"/>
      <c r="NAB60" s="178"/>
      <c r="NAC60" s="178"/>
      <c r="NAD60" s="177"/>
      <c r="NAE60" s="177"/>
      <c r="NAF60" s="177"/>
      <c r="NAG60" s="178"/>
      <c r="NAH60" s="177"/>
      <c r="NAI60" s="178"/>
      <c r="NAJ60" s="177"/>
      <c r="NAK60" s="178"/>
      <c r="NAL60" s="177"/>
      <c r="NAM60" s="178"/>
      <c r="NAN60" s="180"/>
      <c r="NAO60" s="181"/>
      <c r="NAP60" s="181"/>
      <c r="NAQ60" s="176"/>
      <c r="NAR60" s="177"/>
      <c r="NAS60" s="178"/>
      <c r="NAT60" s="177"/>
      <c r="NAU60" s="177"/>
      <c r="NAV60" s="177"/>
      <c r="NAW60" s="177"/>
      <c r="NAX60" s="177"/>
      <c r="NAY60" s="177"/>
      <c r="NAZ60" s="177"/>
      <c r="NBA60" s="177"/>
      <c r="NBB60" s="177"/>
      <c r="NBC60" s="177"/>
      <c r="NBD60" s="177"/>
      <c r="NBE60" s="177"/>
      <c r="NBF60" s="177"/>
      <c r="NBG60" s="177"/>
      <c r="NBH60" s="178"/>
      <c r="NBI60" s="178"/>
      <c r="NBJ60" s="177"/>
      <c r="NBK60" s="177"/>
      <c r="NBL60" s="177"/>
      <c r="NBM60" s="178"/>
      <c r="NBN60" s="177"/>
      <c r="NBO60" s="178"/>
      <c r="NBP60" s="177"/>
      <c r="NBQ60" s="178"/>
      <c r="NBR60" s="177"/>
      <c r="NBS60" s="178"/>
      <c r="NBT60" s="180"/>
      <c r="NBU60" s="181"/>
      <c r="NBV60" s="181"/>
      <c r="NBW60" s="176"/>
      <c r="NBX60" s="177"/>
      <c r="NBY60" s="178"/>
      <c r="NBZ60" s="177"/>
      <c r="NCA60" s="177"/>
      <c r="NCB60" s="177"/>
      <c r="NCC60" s="177"/>
      <c r="NCD60" s="177"/>
      <c r="NCE60" s="177"/>
      <c r="NCF60" s="177"/>
      <c r="NCG60" s="177"/>
      <c r="NCH60" s="177"/>
      <c r="NCI60" s="177"/>
      <c r="NCJ60" s="177"/>
      <c r="NCK60" s="177"/>
      <c r="NCL60" s="177"/>
      <c r="NCM60" s="177"/>
      <c r="NCN60" s="178"/>
      <c r="NCO60" s="178"/>
      <c r="NCP60" s="177"/>
      <c r="NCQ60" s="177"/>
      <c r="NCR60" s="177"/>
      <c r="NCS60" s="178"/>
      <c r="NCT60" s="177"/>
      <c r="NCU60" s="178"/>
      <c r="NCV60" s="177"/>
      <c r="NCW60" s="178"/>
      <c r="NCX60" s="177"/>
      <c r="NCY60" s="178"/>
      <c r="NCZ60" s="180"/>
      <c r="NDA60" s="181"/>
      <c r="NDB60" s="181"/>
      <c r="NDC60" s="176"/>
      <c r="NDD60" s="177"/>
      <c r="NDE60" s="178"/>
      <c r="NDF60" s="177"/>
      <c r="NDG60" s="177"/>
      <c r="NDH60" s="177"/>
      <c r="NDI60" s="177"/>
      <c r="NDJ60" s="177"/>
      <c r="NDK60" s="177"/>
      <c r="NDL60" s="177"/>
      <c r="NDM60" s="177"/>
      <c r="NDN60" s="177"/>
      <c r="NDO60" s="177"/>
      <c r="NDP60" s="177"/>
      <c r="NDQ60" s="177"/>
      <c r="NDR60" s="177"/>
      <c r="NDS60" s="177"/>
      <c r="NDT60" s="178"/>
      <c r="NDU60" s="178"/>
      <c r="NDV60" s="177"/>
      <c r="NDW60" s="177"/>
      <c r="NDX60" s="177"/>
      <c r="NDY60" s="178"/>
      <c r="NDZ60" s="177"/>
      <c r="NEA60" s="178"/>
      <c r="NEB60" s="177"/>
      <c r="NEC60" s="178"/>
      <c r="NED60" s="177"/>
      <c r="NEE60" s="178"/>
      <c r="NEF60" s="180"/>
      <c r="NEG60" s="181"/>
      <c r="NEH60" s="181"/>
      <c r="NEI60" s="176"/>
      <c r="NEJ60" s="177"/>
      <c r="NEK60" s="178"/>
      <c r="NEL60" s="177"/>
      <c r="NEM60" s="177"/>
      <c r="NEN60" s="177"/>
      <c r="NEO60" s="177"/>
      <c r="NEP60" s="177"/>
      <c r="NEQ60" s="177"/>
      <c r="NER60" s="177"/>
      <c r="NES60" s="177"/>
      <c r="NET60" s="177"/>
      <c r="NEU60" s="177"/>
      <c r="NEV60" s="177"/>
      <c r="NEW60" s="177"/>
      <c r="NEX60" s="177"/>
      <c r="NEY60" s="177"/>
      <c r="NEZ60" s="178"/>
      <c r="NFA60" s="178"/>
      <c r="NFB60" s="177"/>
      <c r="NFC60" s="177"/>
      <c r="NFD60" s="177"/>
      <c r="NFE60" s="178"/>
      <c r="NFF60" s="177"/>
      <c r="NFG60" s="178"/>
      <c r="NFH60" s="177"/>
      <c r="NFI60" s="178"/>
      <c r="NFJ60" s="177"/>
      <c r="NFK60" s="178"/>
      <c r="NFL60" s="180"/>
      <c r="NFM60" s="181"/>
      <c r="NFN60" s="181"/>
      <c r="NFO60" s="176"/>
      <c r="NFP60" s="177"/>
      <c r="NFQ60" s="178"/>
      <c r="NFR60" s="177"/>
      <c r="NFS60" s="177"/>
      <c r="NFT60" s="177"/>
      <c r="NFU60" s="177"/>
      <c r="NFV60" s="177"/>
      <c r="NFW60" s="177"/>
      <c r="NFX60" s="177"/>
      <c r="NFY60" s="177"/>
      <c r="NFZ60" s="177"/>
      <c r="NGA60" s="177"/>
      <c r="NGB60" s="177"/>
      <c r="NGC60" s="177"/>
      <c r="NGD60" s="177"/>
      <c r="NGE60" s="177"/>
      <c r="NGF60" s="178"/>
      <c r="NGG60" s="178"/>
      <c r="NGH60" s="177"/>
      <c r="NGI60" s="177"/>
      <c r="NGJ60" s="177"/>
      <c r="NGK60" s="178"/>
      <c r="NGL60" s="177"/>
      <c r="NGM60" s="178"/>
      <c r="NGN60" s="177"/>
      <c r="NGO60" s="178"/>
      <c r="NGP60" s="177"/>
      <c r="NGQ60" s="178"/>
      <c r="NGR60" s="180"/>
      <c r="NGS60" s="181"/>
      <c r="NGT60" s="181"/>
      <c r="NGU60" s="176"/>
      <c r="NGV60" s="177"/>
      <c r="NGW60" s="178"/>
      <c r="NGX60" s="177"/>
      <c r="NGY60" s="177"/>
      <c r="NGZ60" s="177"/>
      <c r="NHA60" s="177"/>
      <c r="NHB60" s="177"/>
      <c r="NHC60" s="177"/>
      <c r="NHD60" s="177"/>
      <c r="NHE60" s="177"/>
      <c r="NHF60" s="177"/>
      <c r="NHG60" s="177"/>
      <c r="NHH60" s="177"/>
      <c r="NHI60" s="177"/>
      <c r="NHJ60" s="177"/>
      <c r="NHK60" s="177"/>
      <c r="NHL60" s="178"/>
      <c r="NHM60" s="178"/>
      <c r="NHN60" s="177"/>
      <c r="NHO60" s="177"/>
      <c r="NHP60" s="177"/>
      <c r="NHQ60" s="178"/>
      <c r="NHR60" s="177"/>
      <c r="NHS60" s="178"/>
      <c r="NHT60" s="177"/>
      <c r="NHU60" s="178"/>
      <c r="NHV60" s="177"/>
      <c r="NHW60" s="178"/>
      <c r="NHX60" s="180"/>
      <c r="NHY60" s="181"/>
      <c r="NHZ60" s="181"/>
      <c r="NIA60" s="176"/>
      <c r="NIB60" s="177"/>
      <c r="NIC60" s="178"/>
      <c r="NID60" s="177"/>
      <c r="NIE60" s="177"/>
      <c r="NIF60" s="177"/>
      <c r="NIG60" s="177"/>
      <c r="NIH60" s="177"/>
      <c r="NII60" s="177"/>
      <c r="NIJ60" s="177"/>
      <c r="NIK60" s="177"/>
      <c r="NIL60" s="177"/>
      <c r="NIM60" s="177"/>
      <c r="NIN60" s="177"/>
      <c r="NIO60" s="177"/>
      <c r="NIP60" s="177"/>
      <c r="NIQ60" s="177"/>
      <c r="NIR60" s="178"/>
      <c r="NIS60" s="178"/>
      <c r="NIT60" s="177"/>
      <c r="NIU60" s="177"/>
      <c r="NIV60" s="177"/>
      <c r="NIW60" s="178"/>
      <c r="NIX60" s="177"/>
      <c r="NIY60" s="178"/>
      <c r="NIZ60" s="177"/>
      <c r="NJA60" s="178"/>
      <c r="NJB60" s="177"/>
      <c r="NJC60" s="178"/>
      <c r="NJD60" s="180"/>
      <c r="NJE60" s="181"/>
      <c r="NJF60" s="181"/>
      <c r="NJG60" s="176"/>
      <c r="NJH60" s="177"/>
      <c r="NJI60" s="178"/>
      <c r="NJJ60" s="177"/>
      <c r="NJK60" s="177"/>
      <c r="NJL60" s="177"/>
      <c r="NJM60" s="177"/>
      <c r="NJN60" s="177"/>
      <c r="NJO60" s="177"/>
      <c r="NJP60" s="177"/>
      <c r="NJQ60" s="177"/>
      <c r="NJR60" s="177"/>
      <c r="NJS60" s="177"/>
      <c r="NJT60" s="177"/>
      <c r="NJU60" s="177"/>
      <c r="NJV60" s="177"/>
      <c r="NJW60" s="177"/>
      <c r="NJX60" s="178"/>
      <c r="NJY60" s="178"/>
      <c r="NJZ60" s="177"/>
      <c r="NKA60" s="177"/>
      <c r="NKB60" s="177"/>
      <c r="NKC60" s="178"/>
      <c r="NKD60" s="177"/>
      <c r="NKE60" s="178"/>
      <c r="NKF60" s="177"/>
      <c r="NKG60" s="178"/>
      <c r="NKH60" s="177"/>
      <c r="NKI60" s="178"/>
      <c r="NKJ60" s="180"/>
      <c r="NKK60" s="181"/>
      <c r="NKL60" s="181"/>
      <c r="NKM60" s="176"/>
      <c r="NKN60" s="177"/>
      <c r="NKO60" s="178"/>
      <c r="NKP60" s="177"/>
      <c r="NKQ60" s="177"/>
      <c r="NKR60" s="177"/>
      <c r="NKS60" s="177"/>
      <c r="NKT60" s="177"/>
      <c r="NKU60" s="177"/>
      <c r="NKV60" s="177"/>
      <c r="NKW60" s="177"/>
      <c r="NKX60" s="177"/>
      <c r="NKY60" s="177"/>
      <c r="NKZ60" s="177"/>
      <c r="NLA60" s="177"/>
      <c r="NLB60" s="177"/>
      <c r="NLC60" s="177"/>
      <c r="NLD60" s="178"/>
      <c r="NLE60" s="178"/>
      <c r="NLF60" s="177"/>
      <c r="NLG60" s="177"/>
      <c r="NLH60" s="177"/>
      <c r="NLI60" s="178"/>
      <c r="NLJ60" s="177"/>
      <c r="NLK60" s="178"/>
      <c r="NLL60" s="177"/>
      <c r="NLM60" s="178"/>
      <c r="NLN60" s="177"/>
      <c r="NLO60" s="178"/>
      <c r="NLP60" s="180"/>
      <c r="NLQ60" s="181"/>
      <c r="NLR60" s="181"/>
      <c r="NLS60" s="176"/>
      <c r="NLT60" s="177"/>
      <c r="NLU60" s="178"/>
      <c r="NLV60" s="177"/>
      <c r="NLW60" s="177"/>
      <c r="NLX60" s="177"/>
      <c r="NLY60" s="177"/>
      <c r="NLZ60" s="177"/>
      <c r="NMA60" s="177"/>
      <c r="NMB60" s="177"/>
      <c r="NMC60" s="177"/>
      <c r="NMD60" s="177"/>
      <c r="NME60" s="177"/>
      <c r="NMF60" s="177"/>
      <c r="NMG60" s="177"/>
      <c r="NMH60" s="177"/>
      <c r="NMI60" s="177"/>
      <c r="NMJ60" s="178"/>
      <c r="NMK60" s="178"/>
      <c r="NML60" s="177"/>
      <c r="NMM60" s="177"/>
      <c r="NMN60" s="177"/>
      <c r="NMO60" s="178"/>
      <c r="NMP60" s="177"/>
      <c r="NMQ60" s="178"/>
      <c r="NMR60" s="177"/>
      <c r="NMS60" s="178"/>
      <c r="NMT60" s="177"/>
      <c r="NMU60" s="178"/>
      <c r="NMV60" s="180"/>
      <c r="NMW60" s="181"/>
      <c r="NMX60" s="181"/>
      <c r="NMY60" s="176"/>
      <c r="NMZ60" s="177"/>
      <c r="NNA60" s="178"/>
      <c r="NNB60" s="177"/>
      <c r="NNC60" s="177"/>
      <c r="NND60" s="177"/>
      <c r="NNE60" s="177"/>
      <c r="NNF60" s="177"/>
      <c r="NNG60" s="177"/>
      <c r="NNH60" s="177"/>
      <c r="NNI60" s="177"/>
      <c r="NNJ60" s="177"/>
      <c r="NNK60" s="177"/>
      <c r="NNL60" s="177"/>
      <c r="NNM60" s="177"/>
      <c r="NNN60" s="177"/>
      <c r="NNO60" s="177"/>
      <c r="NNP60" s="178"/>
      <c r="NNQ60" s="178"/>
      <c r="NNR60" s="177"/>
      <c r="NNS60" s="177"/>
      <c r="NNT60" s="177"/>
      <c r="NNU60" s="178"/>
      <c r="NNV60" s="177"/>
      <c r="NNW60" s="178"/>
      <c r="NNX60" s="177"/>
      <c r="NNY60" s="178"/>
      <c r="NNZ60" s="177"/>
      <c r="NOA60" s="178"/>
      <c r="NOB60" s="180"/>
      <c r="NOC60" s="181"/>
      <c r="NOD60" s="181"/>
      <c r="NOE60" s="176"/>
      <c r="NOF60" s="177"/>
      <c r="NOG60" s="178"/>
      <c r="NOH60" s="177"/>
      <c r="NOI60" s="177"/>
      <c r="NOJ60" s="177"/>
      <c r="NOK60" s="177"/>
      <c r="NOL60" s="177"/>
      <c r="NOM60" s="177"/>
      <c r="NON60" s="177"/>
      <c r="NOO60" s="177"/>
      <c r="NOP60" s="177"/>
      <c r="NOQ60" s="177"/>
      <c r="NOR60" s="177"/>
      <c r="NOS60" s="177"/>
      <c r="NOT60" s="177"/>
      <c r="NOU60" s="177"/>
      <c r="NOV60" s="178"/>
      <c r="NOW60" s="178"/>
      <c r="NOX60" s="177"/>
      <c r="NOY60" s="177"/>
      <c r="NOZ60" s="177"/>
      <c r="NPA60" s="178"/>
      <c r="NPB60" s="177"/>
      <c r="NPC60" s="178"/>
      <c r="NPD60" s="177"/>
      <c r="NPE60" s="178"/>
      <c r="NPF60" s="177"/>
      <c r="NPG60" s="178"/>
      <c r="NPH60" s="180"/>
      <c r="NPI60" s="181"/>
      <c r="NPJ60" s="181"/>
      <c r="NPK60" s="176"/>
      <c r="NPL60" s="177"/>
      <c r="NPM60" s="178"/>
      <c r="NPN60" s="177"/>
      <c r="NPO60" s="177"/>
      <c r="NPP60" s="177"/>
      <c r="NPQ60" s="177"/>
      <c r="NPR60" s="177"/>
      <c r="NPS60" s="177"/>
      <c r="NPT60" s="177"/>
      <c r="NPU60" s="177"/>
      <c r="NPV60" s="177"/>
      <c r="NPW60" s="177"/>
      <c r="NPX60" s="177"/>
      <c r="NPY60" s="177"/>
      <c r="NPZ60" s="177"/>
      <c r="NQA60" s="177"/>
      <c r="NQB60" s="178"/>
      <c r="NQC60" s="178"/>
      <c r="NQD60" s="177"/>
      <c r="NQE60" s="177"/>
      <c r="NQF60" s="177"/>
      <c r="NQG60" s="178"/>
      <c r="NQH60" s="177"/>
      <c r="NQI60" s="178"/>
      <c r="NQJ60" s="177"/>
      <c r="NQK60" s="178"/>
      <c r="NQL60" s="177"/>
      <c r="NQM60" s="178"/>
      <c r="NQN60" s="180"/>
      <c r="NQO60" s="181"/>
      <c r="NQP60" s="181"/>
      <c r="NQQ60" s="176"/>
      <c r="NQR60" s="177"/>
      <c r="NQS60" s="178"/>
      <c r="NQT60" s="177"/>
      <c r="NQU60" s="177"/>
      <c r="NQV60" s="177"/>
      <c r="NQW60" s="177"/>
      <c r="NQX60" s="177"/>
      <c r="NQY60" s="177"/>
      <c r="NQZ60" s="177"/>
      <c r="NRA60" s="177"/>
      <c r="NRB60" s="177"/>
      <c r="NRC60" s="177"/>
      <c r="NRD60" s="177"/>
      <c r="NRE60" s="177"/>
      <c r="NRF60" s="177"/>
      <c r="NRG60" s="177"/>
      <c r="NRH60" s="178"/>
      <c r="NRI60" s="178"/>
      <c r="NRJ60" s="177"/>
      <c r="NRK60" s="177"/>
      <c r="NRL60" s="177"/>
      <c r="NRM60" s="178"/>
      <c r="NRN60" s="177"/>
      <c r="NRO60" s="178"/>
      <c r="NRP60" s="177"/>
      <c r="NRQ60" s="178"/>
      <c r="NRR60" s="177"/>
      <c r="NRS60" s="178"/>
      <c r="NRT60" s="180"/>
      <c r="NRU60" s="181"/>
      <c r="NRV60" s="181"/>
      <c r="NRW60" s="176"/>
      <c r="NRX60" s="177"/>
      <c r="NRY60" s="178"/>
      <c r="NRZ60" s="177"/>
      <c r="NSA60" s="177"/>
      <c r="NSB60" s="177"/>
      <c r="NSC60" s="177"/>
      <c r="NSD60" s="177"/>
      <c r="NSE60" s="177"/>
      <c r="NSF60" s="177"/>
      <c r="NSG60" s="177"/>
      <c r="NSH60" s="177"/>
      <c r="NSI60" s="177"/>
      <c r="NSJ60" s="177"/>
      <c r="NSK60" s="177"/>
      <c r="NSL60" s="177"/>
      <c r="NSM60" s="177"/>
      <c r="NSN60" s="178"/>
      <c r="NSO60" s="178"/>
      <c r="NSP60" s="177"/>
      <c r="NSQ60" s="177"/>
      <c r="NSR60" s="177"/>
      <c r="NSS60" s="178"/>
      <c r="NST60" s="177"/>
      <c r="NSU60" s="178"/>
      <c r="NSV60" s="177"/>
      <c r="NSW60" s="178"/>
      <c r="NSX60" s="177"/>
      <c r="NSY60" s="178"/>
      <c r="NSZ60" s="180"/>
      <c r="NTA60" s="181"/>
      <c r="NTB60" s="181"/>
      <c r="NTC60" s="176"/>
      <c r="NTD60" s="177"/>
      <c r="NTE60" s="178"/>
      <c r="NTF60" s="177"/>
      <c r="NTG60" s="177"/>
      <c r="NTH60" s="177"/>
      <c r="NTI60" s="177"/>
      <c r="NTJ60" s="177"/>
      <c r="NTK60" s="177"/>
      <c r="NTL60" s="177"/>
      <c r="NTM60" s="177"/>
      <c r="NTN60" s="177"/>
      <c r="NTO60" s="177"/>
      <c r="NTP60" s="177"/>
      <c r="NTQ60" s="177"/>
      <c r="NTR60" s="177"/>
      <c r="NTS60" s="177"/>
      <c r="NTT60" s="178"/>
      <c r="NTU60" s="178"/>
      <c r="NTV60" s="177"/>
      <c r="NTW60" s="177"/>
      <c r="NTX60" s="177"/>
      <c r="NTY60" s="178"/>
      <c r="NTZ60" s="177"/>
      <c r="NUA60" s="178"/>
      <c r="NUB60" s="177"/>
      <c r="NUC60" s="178"/>
      <c r="NUD60" s="177"/>
      <c r="NUE60" s="178"/>
      <c r="NUF60" s="180"/>
      <c r="NUG60" s="181"/>
      <c r="NUH60" s="181"/>
      <c r="NUI60" s="176"/>
      <c r="NUJ60" s="177"/>
      <c r="NUK60" s="178"/>
      <c r="NUL60" s="177"/>
      <c r="NUM60" s="177"/>
      <c r="NUN60" s="177"/>
      <c r="NUO60" s="177"/>
      <c r="NUP60" s="177"/>
      <c r="NUQ60" s="177"/>
      <c r="NUR60" s="177"/>
      <c r="NUS60" s="177"/>
      <c r="NUT60" s="177"/>
      <c r="NUU60" s="177"/>
      <c r="NUV60" s="177"/>
      <c r="NUW60" s="177"/>
      <c r="NUX60" s="177"/>
      <c r="NUY60" s="177"/>
      <c r="NUZ60" s="178"/>
      <c r="NVA60" s="178"/>
      <c r="NVB60" s="177"/>
      <c r="NVC60" s="177"/>
      <c r="NVD60" s="177"/>
      <c r="NVE60" s="178"/>
      <c r="NVF60" s="177"/>
      <c r="NVG60" s="178"/>
      <c r="NVH60" s="177"/>
      <c r="NVI60" s="178"/>
      <c r="NVJ60" s="177"/>
      <c r="NVK60" s="178"/>
      <c r="NVL60" s="180"/>
      <c r="NVM60" s="181"/>
      <c r="NVN60" s="181"/>
      <c r="NVO60" s="176"/>
      <c r="NVP60" s="177"/>
      <c r="NVQ60" s="178"/>
      <c r="NVR60" s="177"/>
      <c r="NVS60" s="177"/>
      <c r="NVT60" s="177"/>
      <c r="NVU60" s="177"/>
      <c r="NVV60" s="177"/>
      <c r="NVW60" s="177"/>
      <c r="NVX60" s="177"/>
      <c r="NVY60" s="177"/>
      <c r="NVZ60" s="177"/>
      <c r="NWA60" s="177"/>
      <c r="NWB60" s="177"/>
      <c r="NWC60" s="177"/>
      <c r="NWD60" s="177"/>
      <c r="NWE60" s="177"/>
      <c r="NWF60" s="178"/>
      <c r="NWG60" s="178"/>
      <c r="NWH60" s="177"/>
      <c r="NWI60" s="177"/>
      <c r="NWJ60" s="177"/>
      <c r="NWK60" s="178"/>
      <c r="NWL60" s="177"/>
      <c r="NWM60" s="178"/>
      <c r="NWN60" s="177"/>
      <c r="NWO60" s="178"/>
      <c r="NWP60" s="177"/>
      <c r="NWQ60" s="178"/>
      <c r="NWR60" s="180"/>
      <c r="NWS60" s="181"/>
      <c r="NWT60" s="181"/>
      <c r="NWU60" s="176"/>
      <c r="NWV60" s="177"/>
      <c r="NWW60" s="178"/>
      <c r="NWX60" s="177"/>
      <c r="NWY60" s="177"/>
      <c r="NWZ60" s="177"/>
      <c r="NXA60" s="177"/>
      <c r="NXB60" s="177"/>
      <c r="NXC60" s="177"/>
      <c r="NXD60" s="177"/>
      <c r="NXE60" s="177"/>
      <c r="NXF60" s="177"/>
      <c r="NXG60" s="177"/>
      <c r="NXH60" s="177"/>
      <c r="NXI60" s="177"/>
      <c r="NXJ60" s="177"/>
      <c r="NXK60" s="177"/>
      <c r="NXL60" s="178"/>
      <c r="NXM60" s="178"/>
      <c r="NXN60" s="177"/>
      <c r="NXO60" s="177"/>
      <c r="NXP60" s="177"/>
      <c r="NXQ60" s="178"/>
      <c r="NXR60" s="177"/>
      <c r="NXS60" s="178"/>
      <c r="NXT60" s="177"/>
      <c r="NXU60" s="178"/>
      <c r="NXV60" s="177"/>
      <c r="NXW60" s="178"/>
      <c r="NXX60" s="180"/>
      <c r="NXY60" s="181"/>
      <c r="NXZ60" s="181"/>
      <c r="NYA60" s="176"/>
      <c r="NYB60" s="177"/>
      <c r="NYC60" s="178"/>
      <c r="NYD60" s="177"/>
      <c r="NYE60" s="177"/>
      <c r="NYF60" s="177"/>
      <c r="NYG60" s="177"/>
      <c r="NYH60" s="177"/>
      <c r="NYI60" s="177"/>
      <c r="NYJ60" s="177"/>
      <c r="NYK60" s="177"/>
      <c r="NYL60" s="177"/>
      <c r="NYM60" s="177"/>
      <c r="NYN60" s="177"/>
      <c r="NYO60" s="177"/>
      <c r="NYP60" s="177"/>
      <c r="NYQ60" s="177"/>
      <c r="NYR60" s="178"/>
      <c r="NYS60" s="178"/>
      <c r="NYT60" s="177"/>
      <c r="NYU60" s="177"/>
      <c r="NYV60" s="177"/>
      <c r="NYW60" s="178"/>
      <c r="NYX60" s="177"/>
      <c r="NYY60" s="178"/>
      <c r="NYZ60" s="177"/>
      <c r="NZA60" s="178"/>
      <c r="NZB60" s="177"/>
      <c r="NZC60" s="178"/>
      <c r="NZD60" s="180"/>
      <c r="NZE60" s="181"/>
      <c r="NZF60" s="181"/>
      <c r="NZG60" s="176"/>
      <c r="NZH60" s="177"/>
      <c r="NZI60" s="178"/>
      <c r="NZJ60" s="177"/>
      <c r="NZK60" s="177"/>
      <c r="NZL60" s="177"/>
      <c r="NZM60" s="177"/>
      <c r="NZN60" s="177"/>
      <c r="NZO60" s="177"/>
      <c r="NZP60" s="177"/>
      <c r="NZQ60" s="177"/>
      <c r="NZR60" s="177"/>
      <c r="NZS60" s="177"/>
      <c r="NZT60" s="177"/>
      <c r="NZU60" s="177"/>
      <c r="NZV60" s="177"/>
      <c r="NZW60" s="177"/>
      <c r="NZX60" s="178"/>
      <c r="NZY60" s="178"/>
      <c r="NZZ60" s="177"/>
      <c r="OAA60" s="177"/>
      <c r="OAB60" s="177"/>
      <c r="OAC60" s="178"/>
      <c r="OAD60" s="177"/>
      <c r="OAE60" s="178"/>
      <c r="OAF60" s="177"/>
      <c r="OAG60" s="178"/>
      <c r="OAH60" s="177"/>
      <c r="OAI60" s="178"/>
      <c r="OAJ60" s="180"/>
      <c r="OAK60" s="181"/>
      <c r="OAL60" s="181"/>
      <c r="OAM60" s="176"/>
      <c r="OAN60" s="177"/>
      <c r="OAO60" s="178"/>
      <c r="OAP60" s="177"/>
      <c r="OAQ60" s="177"/>
      <c r="OAR60" s="177"/>
      <c r="OAS60" s="177"/>
      <c r="OAT60" s="177"/>
      <c r="OAU60" s="177"/>
      <c r="OAV60" s="177"/>
      <c r="OAW60" s="177"/>
      <c r="OAX60" s="177"/>
      <c r="OAY60" s="177"/>
      <c r="OAZ60" s="177"/>
      <c r="OBA60" s="177"/>
      <c r="OBB60" s="177"/>
      <c r="OBC60" s="177"/>
      <c r="OBD60" s="178"/>
      <c r="OBE60" s="178"/>
      <c r="OBF60" s="177"/>
      <c r="OBG60" s="177"/>
      <c r="OBH60" s="177"/>
      <c r="OBI60" s="178"/>
      <c r="OBJ60" s="177"/>
      <c r="OBK60" s="178"/>
      <c r="OBL60" s="177"/>
      <c r="OBM60" s="178"/>
      <c r="OBN60" s="177"/>
      <c r="OBO60" s="178"/>
      <c r="OBP60" s="180"/>
      <c r="OBQ60" s="181"/>
      <c r="OBR60" s="181"/>
      <c r="OBS60" s="176"/>
      <c r="OBT60" s="177"/>
      <c r="OBU60" s="178"/>
      <c r="OBV60" s="177"/>
      <c r="OBW60" s="177"/>
      <c r="OBX60" s="177"/>
      <c r="OBY60" s="177"/>
      <c r="OBZ60" s="177"/>
      <c r="OCA60" s="177"/>
      <c r="OCB60" s="177"/>
      <c r="OCC60" s="177"/>
      <c r="OCD60" s="177"/>
      <c r="OCE60" s="177"/>
      <c r="OCF60" s="177"/>
      <c r="OCG60" s="177"/>
      <c r="OCH60" s="177"/>
      <c r="OCI60" s="177"/>
      <c r="OCJ60" s="178"/>
      <c r="OCK60" s="178"/>
      <c r="OCL60" s="177"/>
      <c r="OCM60" s="177"/>
      <c r="OCN60" s="177"/>
      <c r="OCO60" s="178"/>
      <c r="OCP60" s="177"/>
      <c r="OCQ60" s="178"/>
      <c r="OCR60" s="177"/>
      <c r="OCS60" s="178"/>
      <c r="OCT60" s="177"/>
      <c r="OCU60" s="178"/>
      <c r="OCV60" s="180"/>
      <c r="OCW60" s="181"/>
      <c r="OCX60" s="181"/>
      <c r="OCY60" s="176"/>
      <c r="OCZ60" s="177"/>
      <c r="ODA60" s="178"/>
      <c r="ODB60" s="177"/>
      <c r="ODC60" s="177"/>
      <c r="ODD60" s="177"/>
      <c r="ODE60" s="177"/>
      <c r="ODF60" s="177"/>
      <c r="ODG60" s="177"/>
      <c r="ODH60" s="177"/>
      <c r="ODI60" s="177"/>
      <c r="ODJ60" s="177"/>
      <c r="ODK60" s="177"/>
      <c r="ODL60" s="177"/>
      <c r="ODM60" s="177"/>
      <c r="ODN60" s="177"/>
      <c r="ODO60" s="177"/>
      <c r="ODP60" s="178"/>
      <c r="ODQ60" s="178"/>
      <c r="ODR60" s="177"/>
      <c r="ODS60" s="177"/>
      <c r="ODT60" s="177"/>
      <c r="ODU60" s="178"/>
      <c r="ODV60" s="177"/>
      <c r="ODW60" s="178"/>
      <c r="ODX60" s="177"/>
      <c r="ODY60" s="178"/>
      <c r="ODZ60" s="177"/>
      <c r="OEA60" s="178"/>
      <c r="OEB60" s="180"/>
      <c r="OEC60" s="181"/>
      <c r="OED60" s="181"/>
      <c r="OEE60" s="176"/>
      <c r="OEF60" s="177"/>
      <c r="OEG60" s="178"/>
      <c r="OEH60" s="177"/>
      <c r="OEI60" s="177"/>
      <c r="OEJ60" s="177"/>
      <c r="OEK60" s="177"/>
      <c r="OEL60" s="177"/>
      <c r="OEM60" s="177"/>
      <c r="OEN60" s="177"/>
      <c r="OEO60" s="177"/>
      <c r="OEP60" s="177"/>
      <c r="OEQ60" s="177"/>
      <c r="OER60" s="177"/>
      <c r="OES60" s="177"/>
      <c r="OET60" s="177"/>
      <c r="OEU60" s="177"/>
      <c r="OEV60" s="178"/>
      <c r="OEW60" s="178"/>
      <c r="OEX60" s="177"/>
      <c r="OEY60" s="177"/>
      <c r="OEZ60" s="177"/>
      <c r="OFA60" s="178"/>
      <c r="OFB60" s="177"/>
      <c r="OFC60" s="178"/>
      <c r="OFD60" s="177"/>
      <c r="OFE60" s="178"/>
      <c r="OFF60" s="177"/>
      <c r="OFG60" s="178"/>
      <c r="OFH60" s="180"/>
      <c r="OFI60" s="181"/>
      <c r="OFJ60" s="181"/>
      <c r="OFK60" s="176"/>
      <c r="OFL60" s="177"/>
      <c r="OFM60" s="178"/>
      <c r="OFN60" s="177"/>
      <c r="OFO60" s="177"/>
      <c r="OFP60" s="177"/>
      <c r="OFQ60" s="177"/>
      <c r="OFR60" s="177"/>
      <c r="OFS60" s="177"/>
      <c r="OFT60" s="177"/>
      <c r="OFU60" s="177"/>
      <c r="OFV60" s="177"/>
      <c r="OFW60" s="177"/>
      <c r="OFX60" s="177"/>
      <c r="OFY60" s="177"/>
      <c r="OFZ60" s="177"/>
      <c r="OGA60" s="177"/>
      <c r="OGB60" s="178"/>
      <c r="OGC60" s="178"/>
      <c r="OGD60" s="177"/>
      <c r="OGE60" s="177"/>
      <c r="OGF60" s="177"/>
      <c r="OGG60" s="178"/>
      <c r="OGH60" s="177"/>
      <c r="OGI60" s="178"/>
      <c r="OGJ60" s="177"/>
      <c r="OGK60" s="178"/>
      <c r="OGL60" s="177"/>
      <c r="OGM60" s="178"/>
      <c r="OGN60" s="180"/>
      <c r="OGO60" s="181"/>
      <c r="OGP60" s="181"/>
      <c r="OGQ60" s="176"/>
      <c r="OGR60" s="177"/>
      <c r="OGS60" s="178"/>
      <c r="OGT60" s="177"/>
      <c r="OGU60" s="177"/>
      <c r="OGV60" s="177"/>
      <c r="OGW60" s="177"/>
      <c r="OGX60" s="177"/>
      <c r="OGY60" s="177"/>
      <c r="OGZ60" s="177"/>
      <c r="OHA60" s="177"/>
      <c r="OHB60" s="177"/>
      <c r="OHC60" s="177"/>
      <c r="OHD60" s="177"/>
      <c r="OHE60" s="177"/>
      <c r="OHF60" s="177"/>
      <c r="OHG60" s="177"/>
      <c r="OHH60" s="178"/>
      <c r="OHI60" s="178"/>
      <c r="OHJ60" s="177"/>
      <c r="OHK60" s="177"/>
      <c r="OHL60" s="177"/>
      <c r="OHM60" s="178"/>
      <c r="OHN60" s="177"/>
      <c r="OHO60" s="178"/>
      <c r="OHP60" s="177"/>
      <c r="OHQ60" s="178"/>
      <c r="OHR60" s="177"/>
      <c r="OHS60" s="178"/>
      <c r="OHT60" s="180"/>
      <c r="OHU60" s="181"/>
      <c r="OHV60" s="181"/>
      <c r="OHW60" s="176"/>
      <c r="OHX60" s="177"/>
      <c r="OHY60" s="178"/>
      <c r="OHZ60" s="177"/>
      <c r="OIA60" s="177"/>
      <c r="OIB60" s="177"/>
      <c r="OIC60" s="177"/>
      <c r="OID60" s="177"/>
      <c r="OIE60" s="177"/>
      <c r="OIF60" s="177"/>
      <c r="OIG60" s="177"/>
      <c r="OIH60" s="177"/>
      <c r="OII60" s="177"/>
      <c r="OIJ60" s="177"/>
      <c r="OIK60" s="177"/>
      <c r="OIL60" s="177"/>
      <c r="OIM60" s="177"/>
      <c r="OIN60" s="178"/>
      <c r="OIO60" s="178"/>
      <c r="OIP60" s="177"/>
      <c r="OIQ60" s="177"/>
      <c r="OIR60" s="177"/>
      <c r="OIS60" s="178"/>
      <c r="OIT60" s="177"/>
      <c r="OIU60" s="178"/>
      <c r="OIV60" s="177"/>
      <c r="OIW60" s="178"/>
      <c r="OIX60" s="177"/>
      <c r="OIY60" s="178"/>
      <c r="OIZ60" s="180"/>
      <c r="OJA60" s="181"/>
      <c r="OJB60" s="181"/>
      <c r="OJC60" s="176"/>
      <c r="OJD60" s="177"/>
      <c r="OJE60" s="178"/>
      <c r="OJF60" s="177"/>
      <c r="OJG60" s="177"/>
      <c r="OJH60" s="177"/>
      <c r="OJI60" s="177"/>
      <c r="OJJ60" s="177"/>
      <c r="OJK60" s="177"/>
      <c r="OJL60" s="177"/>
      <c r="OJM60" s="177"/>
      <c r="OJN60" s="177"/>
      <c r="OJO60" s="177"/>
      <c r="OJP60" s="177"/>
      <c r="OJQ60" s="177"/>
      <c r="OJR60" s="177"/>
      <c r="OJS60" s="177"/>
      <c r="OJT60" s="178"/>
      <c r="OJU60" s="178"/>
      <c r="OJV60" s="177"/>
      <c r="OJW60" s="177"/>
      <c r="OJX60" s="177"/>
      <c r="OJY60" s="178"/>
      <c r="OJZ60" s="177"/>
      <c r="OKA60" s="178"/>
      <c r="OKB60" s="177"/>
      <c r="OKC60" s="178"/>
      <c r="OKD60" s="177"/>
      <c r="OKE60" s="178"/>
      <c r="OKF60" s="180"/>
      <c r="OKG60" s="181"/>
      <c r="OKH60" s="181"/>
      <c r="OKI60" s="176"/>
      <c r="OKJ60" s="177"/>
      <c r="OKK60" s="178"/>
      <c r="OKL60" s="177"/>
      <c r="OKM60" s="177"/>
      <c r="OKN60" s="177"/>
      <c r="OKO60" s="177"/>
      <c r="OKP60" s="177"/>
      <c r="OKQ60" s="177"/>
      <c r="OKR60" s="177"/>
      <c r="OKS60" s="177"/>
      <c r="OKT60" s="177"/>
      <c r="OKU60" s="177"/>
      <c r="OKV60" s="177"/>
      <c r="OKW60" s="177"/>
      <c r="OKX60" s="177"/>
      <c r="OKY60" s="177"/>
      <c r="OKZ60" s="178"/>
      <c r="OLA60" s="178"/>
      <c r="OLB60" s="177"/>
      <c r="OLC60" s="177"/>
      <c r="OLD60" s="177"/>
      <c r="OLE60" s="178"/>
      <c r="OLF60" s="177"/>
      <c r="OLG60" s="178"/>
      <c r="OLH60" s="177"/>
      <c r="OLI60" s="178"/>
      <c r="OLJ60" s="177"/>
      <c r="OLK60" s="178"/>
      <c r="OLL60" s="180"/>
      <c r="OLM60" s="181"/>
      <c r="OLN60" s="181"/>
      <c r="OLO60" s="176"/>
      <c r="OLP60" s="177"/>
      <c r="OLQ60" s="178"/>
      <c r="OLR60" s="177"/>
      <c r="OLS60" s="177"/>
      <c r="OLT60" s="177"/>
      <c r="OLU60" s="177"/>
      <c r="OLV60" s="177"/>
      <c r="OLW60" s="177"/>
      <c r="OLX60" s="177"/>
      <c r="OLY60" s="177"/>
      <c r="OLZ60" s="177"/>
      <c r="OMA60" s="177"/>
      <c r="OMB60" s="177"/>
      <c r="OMC60" s="177"/>
      <c r="OMD60" s="177"/>
      <c r="OME60" s="177"/>
      <c r="OMF60" s="178"/>
      <c r="OMG60" s="178"/>
      <c r="OMH60" s="177"/>
      <c r="OMI60" s="177"/>
      <c r="OMJ60" s="177"/>
      <c r="OMK60" s="178"/>
      <c r="OML60" s="177"/>
      <c r="OMM60" s="178"/>
      <c r="OMN60" s="177"/>
      <c r="OMO60" s="178"/>
      <c r="OMP60" s="177"/>
      <c r="OMQ60" s="178"/>
      <c r="OMR60" s="180"/>
      <c r="OMS60" s="181"/>
      <c r="OMT60" s="181"/>
      <c r="OMU60" s="176"/>
      <c r="OMV60" s="177"/>
      <c r="OMW60" s="178"/>
      <c r="OMX60" s="177"/>
      <c r="OMY60" s="177"/>
      <c r="OMZ60" s="177"/>
      <c r="ONA60" s="177"/>
      <c r="ONB60" s="177"/>
      <c r="ONC60" s="177"/>
      <c r="OND60" s="177"/>
      <c r="ONE60" s="177"/>
      <c r="ONF60" s="177"/>
      <c r="ONG60" s="177"/>
      <c r="ONH60" s="177"/>
      <c r="ONI60" s="177"/>
      <c r="ONJ60" s="177"/>
      <c r="ONK60" s="177"/>
      <c r="ONL60" s="178"/>
      <c r="ONM60" s="178"/>
      <c r="ONN60" s="177"/>
      <c r="ONO60" s="177"/>
      <c r="ONP60" s="177"/>
      <c r="ONQ60" s="178"/>
      <c r="ONR60" s="177"/>
      <c r="ONS60" s="178"/>
      <c r="ONT60" s="177"/>
      <c r="ONU60" s="178"/>
      <c r="ONV60" s="177"/>
      <c r="ONW60" s="178"/>
      <c r="ONX60" s="180"/>
      <c r="ONY60" s="181"/>
      <c r="ONZ60" s="181"/>
      <c r="OOA60" s="176"/>
      <c r="OOB60" s="177"/>
      <c r="OOC60" s="178"/>
      <c r="OOD60" s="177"/>
      <c r="OOE60" s="177"/>
      <c r="OOF60" s="177"/>
      <c r="OOG60" s="177"/>
      <c r="OOH60" s="177"/>
      <c r="OOI60" s="177"/>
      <c r="OOJ60" s="177"/>
      <c r="OOK60" s="177"/>
      <c r="OOL60" s="177"/>
      <c r="OOM60" s="177"/>
      <c r="OON60" s="177"/>
      <c r="OOO60" s="177"/>
      <c r="OOP60" s="177"/>
      <c r="OOQ60" s="177"/>
      <c r="OOR60" s="178"/>
      <c r="OOS60" s="178"/>
      <c r="OOT60" s="177"/>
      <c r="OOU60" s="177"/>
      <c r="OOV60" s="177"/>
      <c r="OOW60" s="178"/>
      <c r="OOX60" s="177"/>
      <c r="OOY60" s="178"/>
      <c r="OOZ60" s="177"/>
      <c r="OPA60" s="178"/>
      <c r="OPB60" s="177"/>
      <c r="OPC60" s="178"/>
      <c r="OPD60" s="180"/>
      <c r="OPE60" s="181"/>
      <c r="OPF60" s="181"/>
      <c r="OPG60" s="176"/>
      <c r="OPH60" s="177"/>
      <c r="OPI60" s="178"/>
      <c r="OPJ60" s="177"/>
      <c r="OPK60" s="177"/>
      <c r="OPL60" s="177"/>
      <c r="OPM60" s="177"/>
      <c r="OPN60" s="177"/>
      <c r="OPO60" s="177"/>
      <c r="OPP60" s="177"/>
      <c r="OPQ60" s="177"/>
      <c r="OPR60" s="177"/>
      <c r="OPS60" s="177"/>
      <c r="OPT60" s="177"/>
      <c r="OPU60" s="177"/>
      <c r="OPV60" s="177"/>
      <c r="OPW60" s="177"/>
      <c r="OPX60" s="178"/>
      <c r="OPY60" s="178"/>
      <c r="OPZ60" s="177"/>
      <c r="OQA60" s="177"/>
      <c r="OQB60" s="177"/>
      <c r="OQC60" s="178"/>
      <c r="OQD60" s="177"/>
      <c r="OQE60" s="178"/>
      <c r="OQF60" s="177"/>
      <c r="OQG60" s="178"/>
      <c r="OQH60" s="177"/>
      <c r="OQI60" s="178"/>
      <c r="OQJ60" s="180"/>
      <c r="OQK60" s="181"/>
      <c r="OQL60" s="181"/>
      <c r="OQM60" s="176"/>
      <c r="OQN60" s="177"/>
      <c r="OQO60" s="178"/>
      <c r="OQP60" s="177"/>
      <c r="OQQ60" s="177"/>
      <c r="OQR60" s="177"/>
      <c r="OQS60" s="177"/>
      <c r="OQT60" s="177"/>
      <c r="OQU60" s="177"/>
      <c r="OQV60" s="177"/>
      <c r="OQW60" s="177"/>
      <c r="OQX60" s="177"/>
      <c r="OQY60" s="177"/>
      <c r="OQZ60" s="177"/>
      <c r="ORA60" s="177"/>
      <c r="ORB60" s="177"/>
      <c r="ORC60" s="177"/>
      <c r="ORD60" s="178"/>
      <c r="ORE60" s="178"/>
      <c r="ORF60" s="177"/>
      <c r="ORG60" s="177"/>
      <c r="ORH60" s="177"/>
      <c r="ORI60" s="178"/>
      <c r="ORJ60" s="177"/>
      <c r="ORK60" s="178"/>
      <c r="ORL60" s="177"/>
      <c r="ORM60" s="178"/>
      <c r="ORN60" s="177"/>
      <c r="ORO60" s="178"/>
      <c r="ORP60" s="180"/>
      <c r="ORQ60" s="181"/>
      <c r="ORR60" s="181"/>
      <c r="ORS60" s="176"/>
      <c r="ORT60" s="177"/>
      <c r="ORU60" s="178"/>
      <c r="ORV60" s="177"/>
      <c r="ORW60" s="177"/>
      <c r="ORX60" s="177"/>
      <c r="ORY60" s="177"/>
      <c r="ORZ60" s="177"/>
      <c r="OSA60" s="177"/>
      <c r="OSB60" s="177"/>
      <c r="OSC60" s="177"/>
      <c r="OSD60" s="177"/>
      <c r="OSE60" s="177"/>
      <c r="OSF60" s="177"/>
      <c r="OSG60" s="177"/>
      <c r="OSH60" s="177"/>
      <c r="OSI60" s="177"/>
      <c r="OSJ60" s="178"/>
      <c r="OSK60" s="178"/>
      <c r="OSL60" s="177"/>
      <c r="OSM60" s="177"/>
      <c r="OSN60" s="177"/>
      <c r="OSO60" s="178"/>
      <c r="OSP60" s="177"/>
      <c r="OSQ60" s="178"/>
      <c r="OSR60" s="177"/>
      <c r="OSS60" s="178"/>
      <c r="OST60" s="177"/>
      <c r="OSU60" s="178"/>
      <c r="OSV60" s="180"/>
      <c r="OSW60" s="181"/>
      <c r="OSX60" s="181"/>
      <c r="OSY60" s="176"/>
      <c r="OSZ60" s="177"/>
      <c r="OTA60" s="178"/>
      <c r="OTB60" s="177"/>
      <c r="OTC60" s="177"/>
      <c r="OTD60" s="177"/>
      <c r="OTE60" s="177"/>
      <c r="OTF60" s="177"/>
      <c r="OTG60" s="177"/>
      <c r="OTH60" s="177"/>
      <c r="OTI60" s="177"/>
      <c r="OTJ60" s="177"/>
      <c r="OTK60" s="177"/>
      <c r="OTL60" s="177"/>
      <c r="OTM60" s="177"/>
      <c r="OTN60" s="177"/>
      <c r="OTO60" s="177"/>
      <c r="OTP60" s="178"/>
      <c r="OTQ60" s="178"/>
      <c r="OTR60" s="177"/>
      <c r="OTS60" s="177"/>
      <c r="OTT60" s="177"/>
      <c r="OTU60" s="178"/>
      <c r="OTV60" s="177"/>
      <c r="OTW60" s="178"/>
      <c r="OTX60" s="177"/>
      <c r="OTY60" s="178"/>
      <c r="OTZ60" s="177"/>
      <c r="OUA60" s="178"/>
      <c r="OUB60" s="180"/>
      <c r="OUC60" s="181"/>
      <c r="OUD60" s="181"/>
      <c r="OUE60" s="176"/>
      <c r="OUF60" s="177"/>
      <c r="OUG60" s="178"/>
      <c r="OUH60" s="177"/>
      <c r="OUI60" s="177"/>
      <c r="OUJ60" s="177"/>
      <c r="OUK60" s="177"/>
      <c r="OUL60" s="177"/>
      <c r="OUM60" s="177"/>
      <c r="OUN60" s="177"/>
      <c r="OUO60" s="177"/>
      <c r="OUP60" s="177"/>
      <c r="OUQ60" s="177"/>
      <c r="OUR60" s="177"/>
      <c r="OUS60" s="177"/>
      <c r="OUT60" s="177"/>
      <c r="OUU60" s="177"/>
      <c r="OUV60" s="178"/>
      <c r="OUW60" s="178"/>
      <c r="OUX60" s="177"/>
      <c r="OUY60" s="177"/>
      <c r="OUZ60" s="177"/>
      <c r="OVA60" s="178"/>
      <c r="OVB60" s="177"/>
      <c r="OVC60" s="178"/>
      <c r="OVD60" s="177"/>
      <c r="OVE60" s="178"/>
      <c r="OVF60" s="177"/>
      <c r="OVG60" s="178"/>
      <c r="OVH60" s="180"/>
      <c r="OVI60" s="181"/>
      <c r="OVJ60" s="181"/>
      <c r="OVK60" s="176"/>
      <c r="OVL60" s="177"/>
      <c r="OVM60" s="178"/>
      <c r="OVN60" s="177"/>
      <c r="OVO60" s="177"/>
      <c r="OVP60" s="177"/>
      <c r="OVQ60" s="177"/>
      <c r="OVR60" s="177"/>
      <c r="OVS60" s="177"/>
      <c r="OVT60" s="177"/>
      <c r="OVU60" s="177"/>
      <c r="OVV60" s="177"/>
      <c r="OVW60" s="177"/>
      <c r="OVX60" s="177"/>
      <c r="OVY60" s="177"/>
      <c r="OVZ60" s="177"/>
      <c r="OWA60" s="177"/>
      <c r="OWB60" s="178"/>
      <c r="OWC60" s="178"/>
      <c r="OWD60" s="177"/>
      <c r="OWE60" s="177"/>
      <c r="OWF60" s="177"/>
      <c r="OWG60" s="178"/>
      <c r="OWH60" s="177"/>
      <c r="OWI60" s="178"/>
      <c r="OWJ60" s="177"/>
      <c r="OWK60" s="178"/>
      <c r="OWL60" s="177"/>
      <c r="OWM60" s="178"/>
      <c r="OWN60" s="180"/>
      <c r="OWO60" s="181"/>
      <c r="OWP60" s="181"/>
      <c r="OWQ60" s="176"/>
      <c r="OWR60" s="177"/>
      <c r="OWS60" s="178"/>
      <c r="OWT60" s="177"/>
      <c r="OWU60" s="177"/>
      <c r="OWV60" s="177"/>
      <c r="OWW60" s="177"/>
      <c r="OWX60" s="177"/>
      <c r="OWY60" s="177"/>
      <c r="OWZ60" s="177"/>
      <c r="OXA60" s="177"/>
      <c r="OXB60" s="177"/>
      <c r="OXC60" s="177"/>
      <c r="OXD60" s="177"/>
      <c r="OXE60" s="177"/>
      <c r="OXF60" s="177"/>
      <c r="OXG60" s="177"/>
      <c r="OXH60" s="178"/>
      <c r="OXI60" s="178"/>
      <c r="OXJ60" s="177"/>
      <c r="OXK60" s="177"/>
      <c r="OXL60" s="177"/>
      <c r="OXM60" s="178"/>
      <c r="OXN60" s="177"/>
      <c r="OXO60" s="178"/>
      <c r="OXP60" s="177"/>
      <c r="OXQ60" s="178"/>
      <c r="OXR60" s="177"/>
      <c r="OXS60" s="178"/>
      <c r="OXT60" s="180"/>
      <c r="OXU60" s="181"/>
      <c r="OXV60" s="181"/>
      <c r="OXW60" s="176"/>
      <c r="OXX60" s="177"/>
      <c r="OXY60" s="178"/>
      <c r="OXZ60" s="177"/>
      <c r="OYA60" s="177"/>
      <c r="OYB60" s="177"/>
      <c r="OYC60" s="177"/>
      <c r="OYD60" s="177"/>
      <c r="OYE60" s="177"/>
      <c r="OYF60" s="177"/>
      <c r="OYG60" s="177"/>
      <c r="OYH60" s="177"/>
      <c r="OYI60" s="177"/>
      <c r="OYJ60" s="177"/>
      <c r="OYK60" s="177"/>
      <c r="OYL60" s="177"/>
      <c r="OYM60" s="177"/>
      <c r="OYN60" s="178"/>
      <c r="OYO60" s="178"/>
      <c r="OYP60" s="177"/>
      <c r="OYQ60" s="177"/>
      <c r="OYR60" s="177"/>
      <c r="OYS60" s="178"/>
      <c r="OYT60" s="177"/>
      <c r="OYU60" s="178"/>
      <c r="OYV60" s="177"/>
      <c r="OYW60" s="178"/>
      <c r="OYX60" s="177"/>
      <c r="OYY60" s="178"/>
      <c r="OYZ60" s="180"/>
      <c r="OZA60" s="181"/>
      <c r="OZB60" s="181"/>
      <c r="OZC60" s="176"/>
      <c r="OZD60" s="177"/>
      <c r="OZE60" s="178"/>
      <c r="OZF60" s="177"/>
      <c r="OZG60" s="177"/>
      <c r="OZH60" s="177"/>
      <c r="OZI60" s="177"/>
      <c r="OZJ60" s="177"/>
      <c r="OZK60" s="177"/>
      <c r="OZL60" s="177"/>
      <c r="OZM60" s="177"/>
      <c r="OZN60" s="177"/>
      <c r="OZO60" s="177"/>
      <c r="OZP60" s="177"/>
      <c r="OZQ60" s="177"/>
      <c r="OZR60" s="177"/>
      <c r="OZS60" s="177"/>
      <c r="OZT60" s="178"/>
      <c r="OZU60" s="178"/>
      <c r="OZV60" s="177"/>
      <c r="OZW60" s="177"/>
      <c r="OZX60" s="177"/>
      <c r="OZY60" s="178"/>
      <c r="OZZ60" s="177"/>
      <c r="PAA60" s="178"/>
      <c r="PAB60" s="177"/>
      <c r="PAC60" s="178"/>
      <c r="PAD60" s="177"/>
      <c r="PAE60" s="178"/>
      <c r="PAF60" s="180"/>
      <c r="PAG60" s="181"/>
      <c r="PAH60" s="181"/>
      <c r="PAI60" s="176"/>
      <c r="PAJ60" s="177"/>
      <c r="PAK60" s="178"/>
      <c r="PAL60" s="177"/>
      <c r="PAM60" s="177"/>
      <c r="PAN60" s="177"/>
      <c r="PAO60" s="177"/>
      <c r="PAP60" s="177"/>
      <c r="PAQ60" s="177"/>
      <c r="PAR60" s="177"/>
      <c r="PAS60" s="177"/>
      <c r="PAT60" s="177"/>
      <c r="PAU60" s="177"/>
      <c r="PAV60" s="177"/>
      <c r="PAW60" s="177"/>
      <c r="PAX60" s="177"/>
      <c r="PAY60" s="177"/>
      <c r="PAZ60" s="178"/>
      <c r="PBA60" s="178"/>
      <c r="PBB60" s="177"/>
      <c r="PBC60" s="177"/>
      <c r="PBD60" s="177"/>
      <c r="PBE60" s="178"/>
      <c r="PBF60" s="177"/>
      <c r="PBG60" s="178"/>
      <c r="PBH60" s="177"/>
      <c r="PBI60" s="178"/>
      <c r="PBJ60" s="177"/>
      <c r="PBK60" s="178"/>
      <c r="PBL60" s="180"/>
      <c r="PBM60" s="181"/>
      <c r="PBN60" s="181"/>
      <c r="PBO60" s="176"/>
      <c r="PBP60" s="177"/>
      <c r="PBQ60" s="178"/>
      <c r="PBR60" s="177"/>
      <c r="PBS60" s="177"/>
      <c r="PBT60" s="177"/>
      <c r="PBU60" s="177"/>
      <c r="PBV60" s="177"/>
      <c r="PBW60" s="177"/>
      <c r="PBX60" s="177"/>
      <c r="PBY60" s="177"/>
      <c r="PBZ60" s="177"/>
      <c r="PCA60" s="177"/>
      <c r="PCB60" s="177"/>
      <c r="PCC60" s="177"/>
      <c r="PCD60" s="177"/>
      <c r="PCE60" s="177"/>
      <c r="PCF60" s="178"/>
      <c r="PCG60" s="178"/>
      <c r="PCH60" s="177"/>
      <c r="PCI60" s="177"/>
      <c r="PCJ60" s="177"/>
      <c r="PCK60" s="178"/>
      <c r="PCL60" s="177"/>
      <c r="PCM60" s="178"/>
      <c r="PCN60" s="177"/>
      <c r="PCO60" s="178"/>
      <c r="PCP60" s="177"/>
      <c r="PCQ60" s="178"/>
      <c r="PCR60" s="180"/>
      <c r="PCS60" s="181"/>
      <c r="PCT60" s="181"/>
      <c r="PCU60" s="176"/>
      <c r="PCV60" s="177"/>
      <c r="PCW60" s="178"/>
      <c r="PCX60" s="177"/>
      <c r="PCY60" s="177"/>
      <c r="PCZ60" s="177"/>
      <c r="PDA60" s="177"/>
      <c r="PDB60" s="177"/>
      <c r="PDC60" s="177"/>
      <c r="PDD60" s="177"/>
      <c r="PDE60" s="177"/>
      <c r="PDF60" s="177"/>
      <c r="PDG60" s="177"/>
      <c r="PDH60" s="177"/>
      <c r="PDI60" s="177"/>
      <c r="PDJ60" s="177"/>
      <c r="PDK60" s="177"/>
      <c r="PDL60" s="178"/>
      <c r="PDM60" s="178"/>
      <c r="PDN60" s="177"/>
      <c r="PDO60" s="177"/>
      <c r="PDP60" s="177"/>
      <c r="PDQ60" s="178"/>
      <c r="PDR60" s="177"/>
      <c r="PDS60" s="178"/>
      <c r="PDT60" s="177"/>
      <c r="PDU60" s="178"/>
      <c r="PDV60" s="177"/>
      <c r="PDW60" s="178"/>
      <c r="PDX60" s="180"/>
      <c r="PDY60" s="181"/>
      <c r="PDZ60" s="181"/>
      <c r="PEA60" s="176"/>
      <c r="PEB60" s="177"/>
      <c r="PEC60" s="178"/>
      <c r="PED60" s="177"/>
      <c r="PEE60" s="177"/>
      <c r="PEF60" s="177"/>
      <c r="PEG60" s="177"/>
      <c r="PEH60" s="177"/>
      <c r="PEI60" s="177"/>
      <c r="PEJ60" s="177"/>
      <c r="PEK60" s="177"/>
      <c r="PEL60" s="177"/>
      <c r="PEM60" s="177"/>
      <c r="PEN60" s="177"/>
      <c r="PEO60" s="177"/>
      <c r="PEP60" s="177"/>
      <c r="PEQ60" s="177"/>
      <c r="PER60" s="178"/>
      <c r="PES60" s="178"/>
      <c r="PET60" s="177"/>
      <c r="PEU60" s="177"/>
      <c r="PEV60" s="177"/>
      <c r="PEW60" s="178"/>
      <c r="PEX60" s="177"/>
      <c r="PEY60" s="178"/>
      <c r="PEZ60" s="177"/>
      <c r="PFA60" s="178"/>
      <c r="PFB60" s="177"/>
      <c r="PFC60" s="178"/>
      <c r="PFD60" s="180"/>
      <c r="PFE60" s="181"/>
      <c r="PFF60" s="181"/>
      <c r="PFG60" s="176"/>
      <c r="PFH60" s="177"/>
      <c r="PFI60" s="178"/>
      <c r="PFJ60" s="177"/>
      <c r="PFK60" s="177"/>
      <c r="PFL60" s="177"/>
      <c r="PFM60" s="177"/>
      <c r="PFN60" s="177"/>
      <c r="PFO60" s="177"/>
      <c r="PFP60" s="177"/>
      <c r="PFQ60" s="177"/>
      <c r="PFR60" s="177"/>
      <c r="PFS60" s="177"/>
      <c r="PFT60" s="177"/>
      <c r="PFU60" s="177"/>
      <c r="PFV60" s="177"/>
      <c r="PFW60" s="177"/>
      <c r="PFX60" s="178"/>
      <c r="PFY60" s="178"/>
      <c r="PFZ60" s="177"/>
      <c r="PGA60" s="177"/>
      <c r="PGB60" s="177"/>
      <c r="PGC60" s="178"/>
      <c r="PGD60" s="177"/>
      <c r="PGE60" s="178"/>
      <c r="PGF60" s="177"/>
      <c r="PGG60" s="178"/>
      <c r="PGH60" s="177"/>
      <c r="PGI60" s="178"/>
      <c r="PGJ60" s="180"/>
      <c r="PGK60" s="181"/>
      <c r="PGL60" s="181"/>
      <c r="PGM60" s="176"/>
      <c r="PGN60" s="177"/>
      <c r="PGO60" s="178"/>
      <c r="PGP60" s="177"/>
      <c r="PGQ60" s="177"/>
      <c r="PGR60" s="177"/>
      <c r="PGS60" s="177"/>
      <c r="PGT60" s="177"/>
      <c r="PGU60" s="177"/>
      <c r="PGV60" s="177"/>
      <c r="PGW60" s="177"/>
      <c r="PGX60" s="177"/>
      <c r="PGY60" s="177"/>
      <c r="PGZ60" s="177"/>
      <c r="PHA60" s="177"/>
      <c r="PHB60" s="177"/>
      <c r="PHC60" s="177"/>
      <c r="PHD60" s="178"/>
      <c r="PHE60" s="178"/>
      <c r="PHF60" s="177"/>
      <c r="PHG60" s="177"/>
      <c r="PHH60" s="177"/>
      <c r="PHI60" s="178"/>
      <c r="PHJ60" s="177"/>
      <c r="PHK60" s="178"/>
      <c r="PHL60" s="177"/>
      <c r="PHM60" s="178"/>
      <c r="PHN60" s="177"/>
      <c r="PHO60" s="178"/>
      <c r="PHP60" s="180"/>
      <c r="PHQ60" s="181"/>
      <c r="PHR60" s="181"/>
      <c r="PHS60" s="176"/>
      <c r="PHT60" s="177"/>
      <c r="PHU60" s="178"/>
      <c r="PHV60" s="177"/>
      <c r="PHW60" s="177"/>
      <c r="PHX60" s="177"/>
      <c r="PHY60" s="177"/>
      <c r="PHZ60" s="177"/>
      <c r="PIA60" s="177"/>
      <c r="PIB60" s="177"/>
      <c r="PIC60" s="177"/>
      <c r="PID60" s="177"/>
      <c r="PIE60" s="177"/>
      <c r="PIF60" s="177"/>
      <c r="PIG60" s="177"/>
      <c r="PIH60" s="177"/>
      <c r="PII60" s="177"/>
      <c r="PIJ60" s="178"/>
      <c r="PIK60" s="178"/>
      <c r="PIL60" s="177"/>
      <c r="PIM60" s="177"/>
      <c r="PIN60" s="177"/>
      <c r="PIO60" s="178"/>
      <c r="PIP60" s="177"/>
      <c r="PIQ60" s="178"/>
      <c r="PIR60" s="177"/>
      <c r="PIS60" s="178"/>
      <c r="PIT60" s="177"/>
      <c r="PIU60" s="178"/>
      <c r="PIV60" s="180"/>
      <c r="PIW60" s="181"/>
      <c r="PIX60" s="181"/>
      <c r="PIY60" s="176"/>
      <c r="PIZ60" s="177"/>
      <c r="PJA60" s="178"/>
      <c r="PJB60" s="177"/>
      <c r="PJC60" s="177"/>
      <c r="PJD60" s="177"/>
      <c r="PJE60" s="177"/>
      <c r="PJF60" s="177"/>
      <c r="PJG60" s="177"/>
      <c r="PJH60" s="177"/>
      <c r="PJI60" s="177"/>
      <c r="PJJ60" s="177"/>
      <c r="PJK60" s="177"/>
      <c r="PJL60" s="177"/>
      <c r="PJM60" s="177"/>
      <c r="PJN60" s="177"/>
      <c r="PJO60" s="177"/>
      <c r="PJP60" s="178"/>
      <c r="PJQ60" s="178"/>
      <c r="PJR60" s="177"/>
      <c r="PJS60" s="177"/>
      <c r="PJT60" s="177"/>
      <c r="PJU60" s="178"/>
      <c r="PJV60" s="177"/>
      <c r="PJW60" s="178"/>
      <c r="PJX60" s="177"/>
      <c r="PJY60" s="178"/>
      <c r="PJZ60" s="177"/>
      <c r="PKA60" s="178"/>
      <c r="PKB60" s="180"/>
      <c r="PKC60" s="181"/>
      <c r="PKD60" s="181"/>
      <c r="PKE60" s="176"/>
      <c r="PKF60" s="177"/>
      <c r="PKG60" s="178"/>
      <c r="PKH60" s="177"/>
      <c r="PKI60" s="177"/>
      <c r="PKJ60" s="177"/>
      <c r="PKK60" s="177"/>
      <c r="PKL60" s="177"/>
      <c r="PKM60" s="177"/>
      <c r="PKN60" s="177"/>
      <c r="PKO60" s="177"/>
      <c r="PKP60" s="177"/>
      <c r="PKQ60" s="177"/>
      <c r="PKR60" s="177"/>
      <c r="PKS60" s="177"/>
      <c r="PKT60" s="177"/>
      <c r="PKU60" s="177"/>
      <c r="PKV60" s="178"/>
      <c r="PKW60" s="178"/>
      <c r="PKX60" s="177"/>
      <c r="PKY60" s="177"/>
      <c r="PKZ60" s="177"/>
      <c r="PLA60" s="178"/>
      <c r="PLB60" s="177"/>
      <c r="PLC60" s="178"/>
      <c r="PLD60" s="177"/>
      <c r="PLE60" s="178"/>
      <c r="PLF60" s="177"/>
      <c r="PLG60" s="178"/>
      <c r="PLH60" s="180"/>
      <c r="PLI60" s="181"/>
      <c r="PLJ60" s="181"/>
      <c r="PLK60" s="176"/>
      <c r="PLL60" s="177"/>
      <c r="PLM60" s="178"/>
      <c r="PLN60" s="177"/>
      <c r="PLO60" s="177"/>
      <c r="PLP60" s="177"/>
      <c r="PLQ60" s="177"/>
      <c r="PLR60" s="177"/>
      <c r="PLS60" s="177"/>
      <c r="PLT60" s="177"/>
      <c r="PLU60" s="177"/>
      <c r="PLV60" s="177"/>
      <c r="PLW60" s="177"/>
      <c r="PLX60" s="177"/>
      <c r="PLY60" s="177"/>
      <c r="PLZ60" s="177"/>
      <c r="PMA60" s="177"/>
      <c r="PMB60" s="178"/>
      <c r="PMC60" s="178"/>
      <c r="PMD60" s="177"/>
      <c r="PME60" s="177"/>
      <c r="PMF60" s="177"/>
      <c r="PMG60" s="178"/>
      <c r="PMH60" s="177"/>
      <c r="PMI60" s="178"/>
      <c r="PMJ60" s="177"/>
      <c r="PMK60" s="178"/>
      <c r="PML60" s="177"/>
      <c r="PMM60" s="178"/>
      <c r="PMN60" s="180"/>
      <c r="PMO60" s="181"/>
      <c r="PMP60" s="181"/>
      <c r="PMQ60" s="176"/>
      <c r="PMR60" s="177"/>
      <c r="PMS60" s="178"/>
      <c r="PMT60" s="177"/>
      <c r="PMU60" s="177"/>
      <c r="PMV60" s="177"/>
      <c r="PMW60" s="177"/>
      <c r="PMX60" s="177"/>
      <c r="PMY60" s="177"/>
      <c r="PMZ60" s="177"/>
      <c r="PNA60" s="177"/>
      <c r="PNB60" s="177"/>
      <c r="PNC60" s="177"/>
      <c r="PND60" s="177"/>
      <c r="PNE60" s="177"/>
      <c r="PNF60" s="177"/>
      <c r="PNG60" s="177"/>
      <c r="PNH60" s="178"/>
      <c r="PNI60" s="178"/>
      <c r="PNJ60" s="177"/>
      <c r="PNK60" s="177"/>
      <c r="PNL60" s="177"/>
      <c r="PNM60" s="178"/>
      <c r="PNN60" s="177"/>
      <c r="PNO60" s="178"/>
      <c r="PNP60" s="177"/>
      <c r="PNQ60" s="178"/>
      <c r="PNR60" s="177"/>
      <c r="PNS60" s="178"/>
      <c r="PNT60" s="180"/>
      <c r="PNU60" s="181"/>
      <c r="PNV60" s="181"/>
      <c r="PNW60" s="176"/>
      <c r="PNX60" s="177"/>
      <c r="PNY60" s="178"/>
      <c r="PNZ60" s="177"/>
      <c r="POA60" s="177"/>
      <c r="POB60" s="177"/>
      <c r="POC60" s="177"/>
      <c r="POD60" s="177"/>
      <c r="POE60" s="177"/>
      <c r="POF60" s="177"/>
      <c r="POG60" s="177"/>
      <c r="POH60" s="177"/>
      <c r="POI60" s="177"/>
      <c r="POJ60" s="177"/>
      <c r="POK60" s="177"/>
      <c r="POL60" s="177"/>
      <c r="POM60" s="177"/>
      <c r="PON60" s="178"/>
      <c r="POO60" s="178"/>
      <c r="POP60" s="177"/>
      <c r="POQ60" s="177"/>
      <c r="POR60" s="177"/>
      <c r="POS60" s="178"/>
      <c r="POT60" s="177"/>
      <c r="POU60" s="178"/>
      <c r="POV60" s="177"/>
      <c r="POW60" s="178"/>
      <c r="POX60" s="177"/>
      <c r="POY60" s="178"/>
      <c r="POZ60" s="180"/>
      <c r="PPA60" s="181"/>
      <c r="PPB60" s="181"/>
      <c r="PPC60" s="176"/>
      <c r="PPD60" s="177"/>
      <c r="PPE60" s="178"/>
      <c r="PPF60" s="177"/>
      <c r="PPG60" s="177"/>
      <c r="PPH60" s="177"/>
      <c r="PPI60" s="177"/>
      <c r="PPJ60" s="177"/>
      <c r="PPK60" s="177"/>
      <c r="PPL60" s="177"/>
      <c r="PPM60" s="177"/>
      <c r="PPN60" s="177"/>
      <c r="PPO60" s="177"/>
      <c r="PPP60" s="177"/>
      <c r="PPQ60" s="177"/>
      <c r="PPR60" s="177"/>
      <c r="PPS60" s="177"/>
      <c r="PPT60" s="178"/>
      <c r="PPU60" s="178"/>
      <c r="PPV60" s="177"/>
      <c r="PPW60" s="177"/>
      <c r="PPX60" s="177"/>
      <c r="PPY60" s="178"/>
      <c r="PPZ60" s="177"/>
      <c r="PQA60" s="178"/>
      <c r="PQB60" s="177"/>
      <c r="PQC60" s="178"/>
      <c r="PQD60" s="177"/>
      <c r="PQE60" s="178"/>
      <c r="PQF60" s="180"/>
      <c r="PQG60" s="181"/>
      <c r="PQH60" s="181"/>
      <c r="PQI60" s="176"/>
      <c r="PQJ60" s="177"/>
      <c r="PQK60" s="178"/>
      <c r="PQL60" s="177"/>
      <c r="PQM60" s="177"/>
      <c r="PQN60" s="177"/>
      <c r="PQO60" s="177"/>
      <c r="PQP60" s="177"/>
      <c r="PQQ60" s="177"/>
      <c r="PQR60" s="177"/>
      <c r="PQS60" s="177"/>
      <c r="PQT60" s="177"/>
      <c r="PQU60" s="177"/>
      <c r="PQV60" s="177"/>
      <c r="PQW60" s="177"/>
      <c r="PQX60" s="177"/>
      <c r="PQY60" s="177"/>
      <c r="PQZ60" s="178"/>
      <c r="PRA60" s="178"/>
      <c r="PRB60" s="177"/>
      <c r="PRC60" s="177"/>
      <c r="PRD60" s="177"/>
      <c r="PRE60" s="178"/>
      <c r="PRF60" s="177"/>
      <c r="PRG60" s="178"/>
      <c r="PRH60" s="177"/>
      <c r="PRI60" s="178"/>
      <c r="PRJ60" s="177"/>
      <c r="PRK60" s="178"/>
      <c r="PRL60" s="180"/>
      <c r="PRM60" s="181"/>
      <c r="PRN60" s="181"/>
      <c r="PRO60" s="176"/>
      <c r="PRP60" s="177"/>
      <c r="PRQ60" s="178"/>
      <c r="PRR60" s="177"/>
      <c r="PRS60" s="177"/>
      <c r="PRT60" s="177"/>
      <c r="PRU60" s="177"/>
      <c r="PRV60" s="177"/>
      <c r="PRW60" s="177"/>
      <c r="PRX60" s="177"/>
      <c r="PRY60" s="177"/>
      <c r="PRZ60" s="177"/>
      <c r="PSA60" s="177"/>
      <c r="PSB60" s="177"/>
      <c r="PSC60" s="177"/>
      <c r="PSD60" s="177"/>
      <c r="PSE60" s="177"/>
      <c r="PSF60" s="178"/>
      <c r="PSG60" s="178"/>
      <c r="PSH60" s="177"/>
      <c r="PSI60" s="177"/>
      <c r="PSJ60" s="177"/>
      <c r="PSK60" s="178"/>
      <c r="PSL60" s="177"/>
      <c r="PSM60" s="178"/>
      <c r="PSN60" s="177"/>
      <c r="PSO60" s="178"/>
      <c r="PSP60" s="177"/>
      <c r="PSQ60" s="178"/>
      <c r="PSR60" s="180"/>
      <c r="PSS60" s="181"/>
      <c r="PST60" s="181"/>
      <c r="PSU60" s="176"/>
      <c r="PSV60" s="177"/>
      <c r="PSW60" s="178"/>
      <c r="PSX60" s="177"/>
      <c r="PSY60" s="177"/>
      <c r="PSZ60" s="177"/>
      <c r="PTA60" s="177"/>
      <c r="PTB60" s="177"/>
      <c r="PTC60" s="177"/>
      <c r="PTD60" s="177"/>
      <c r="PTE60" s="177"/>
      <c r="PTF60" s="177"/>
      <c r="PTG60" s="177"/>
      <c r="PTH60" s="177"/>
      <c r="PTI60" s="177"/>
      <c r="PTJ60" s="177"/>
      <c r="PTK60" s="177"/>
      <c r="PTL60" s="178"/>
      <c r="PTM60" s="178"/>
      <c r="PTN60" s="177"/>
      <c r="PTO60" s="177"/>
      <c r="PTP60" s="177"/>
      <c r="PTQ60" s="178"/>
      <c r="PTR60" s="177"/>
      <c r="PTS60" s="178"/>
      <c r="PTT60" s="177"/>
      <c r="PTU60" s="178"/>
      <c r="PTV60" s="177"/>
      <c r="PTW60" s="178"/>
      <c r="PTX60" s="180"/>
      <c r="PTY60" s="181"/>
      <c r="PTZ60" s="181"/>
      <c r="PUA60" s="176"/>
      <c r="PUB60" s="177"/>
      <c r="PUC60" s="178"/>
      <c r="PUD60" s="177"/>
      <c r="PUE60" s="177"/>
      <c r="PUF60" s="177"/>
      <c r="PUG60" s="177"/>
      <c r="PUH60" s="177"/>
      <c r="PUI60" s="177"/>
      <c r="PUJ60" s="177"/>
      <c r="PUK60" s="177"/>
      <c r="PUL60" s="177"/>
      <c r="PUM60" s="177"/>
      <c r="PUN60" s="177"/>
      <c r="PUO60" s="177"/>
      <c r="PUP60" s="177"/>
      <c r="PUQ60" s="177"/>
      <c r="PUR60" s="178"/>
      <c r="PUS60" s="178"/>
      <c r="PUT60" s="177"/>
      <c r="PUU60" s="177"/>
      <c r="PUV60" s="177"/>
      <c r="PUW60" s="178"/>
      <c r="PUX60" s="177"/>
      <c r="PUY60" s="178"/>
      <c r="PUZ60" s="177"/>
      <c r="PVA60" s="178"/>
      <c r="PVB60" s="177"/>
      <c r="PVC60" s="178"/>
      <c r="PVD60" s="180"/>
      <c r="PVE60" s="181"/>
      <c r="PVF60" s="181"/>
      <c r="PVG60" s="176"/>
      <c r="PVH60" s="177"/>
      <c r="PVI60" s="178"/>
      <c r="PVJ60" s="177"/>
      <c r="PVK60" s="177"/>
      <c r="PVL60" s="177"/>
      <c r="PVM60" s="177"/>
      <c r="PVN60" s="177"/>
      <c r="PVO60" s="177"/>
      <c r="PVP60" s="177"/>
      <c r="PVQ60" s="177"/>
      <c r="PVR60" s="177"/>
      <c r="PVS60" s="177"/>
      <c r="PVT60" s="177"/>
      <c r="PVU60" s="177"/>
      <c r="PVV60" s="177"/>
      <c r="PVW60" s="177"/>
      <c r="PVX60" s="178"/>
      <c r="PVY60" s="178"/>
      <c r="PVZ60" s="177"/>
      <c r="PWA60" s="177"/>
      <c r="PWB60" s="177"/>
      <c r="PWC60" s="178"/>
      <c r="PWD60" s="177"/>
      <c r="PWE60" s="178"/>
      <c r="PWF60" s="177"/>
      <c r="PWG60" s="178"/>
      <c r="PWH60" s="177"/>
      <c r="PWI60" s="178"/>
      <c r="PWJ60" s="180"/>
      <c r="PWK60" s="181"/>
      <c r="PWL60" s="181"/>
      <c r="PWM60" s="176"/>
      <c r="PWN60" s="177"/>
      <c r="PWO60" s="178"/>
      <c r="PWP60" s="177"/>
      <c r="PWQ60" s="177"/>
      <c r="PWR60" s="177"/>
      <c r="PWS60" s="177"/>
      <c r="PWT60" s="177"/>
      <c r="PWU60" s="177"/>
      <c r="PWV60" s="177"/>
      <c r="PWW60" s="177"/>
      <c r="PWX60" s="177"/>
      <c r="PWY60" s="177"/>
      <c r="PWZ60" s="177"/>
      <c r="PXA60" s="177"/>
      <c r="PXB60" s="177"/>
      <c r="PXC60" s="177"/>
      <c r="PXD60" s="178"/>
      <c r="PXE60" s="178"/>
      <c r="PXF60" s="177"/>
      <c r="PXG60" s="177"/>
      <c r="PXH60" s="177"/>
      <c r="PXI60" s="178"/>
      <c r="PXJ60" s="177"/>
      <c r="PXK60" s="178"/>
      <c r="PXL60" s="177"/>
      <c r="PXM60" s="178"/>
      <c r="PXN60" s="177"/>
      <c r="PXO60" s="178"/>
      <c r="PXP60" s="180"/>
      <c r="PXQ60" s="181"/>
      <c r="PXR60" s="181"/>
      <c r="PXS60" s="176"/>
      <c r="PXT60" s="177"/>
      <c r="PXU60" s="178"/>
      <c r="PXV60" s="177"/>
      <c r="PXW60" s="177"/>
      <c r="PXX60" s="177"/>
      <c r="PXY60" s="177"/>
      <c r="PXZ60" s="177"/>
      <c r="PYA60" s="177"/>
      <c r="PYB60" s="177"/>
      <c r="PYC60" s="177"/>
      <c r="PYD60" s="177"/>
      <c r="PYE60" s="177"/>
      <c r="PYF60" s="177"/>
      <c r="PYG60" s="177"/>
      <c r="PYH60" s="177"/>
      <c r="PYI60" s="177"/>
      <c r="PYJ60" s="178"/>
      <c r="PYK60" s="178"/>
      <c r="PYL60" s="177"/>
      <c r="PYM60" s="177"/>
      <c r="PYN60" s="177"/>
      <c r="PYO60" s="178"/>
      <c r="PYP60" s="177"/>
      <c r="PYQ60" s="178"/>
      <c r="PYR60" s="177"/>
      <c r="PYS60" s="178"/>
      <c r="PYT60" s="177"/>
      <c r="PYU60" s="178"/>
      <c r="PYV60" s="180"/>
      <c r="PYW60" s="181"/>
      <c r="PYX60" s="181"/>
      <c r="PYY60" s="176"/>
      <c r="PYZ60" s="177"/>
      <c r="PZA60" s="178"/>
      <c r="PZB60" s="177"/>
      <c r="PZC60" s="177"/>
      <c r="PZD60" s="177"/>
      <c r="PZE60" s="177"/>
      <c r="PZF60" s="177"/>
      <c r="PZG60" s="177"/>
      <c r="PZH60" s="177"/>
      <c r="PZI60" s="177"/>
      <c r="PZJ60" s="177"/>
      <c r="PZK60" s="177"/>
      <c r="PZL60" s="177"/>
      <c r="PZM60" s="177"/>
      <c r="PZN60" s="177"/>
      <c r="PZO60" s="177"/>
      <c r="PZP60" s="178"/>
      <c r="PZQ60" s="178"/>
      <c r="PZR60" s="177"/>
      <c r="PZS60" s="177"/>
      <c r="PZT60" s="177"/>
      <c r="PZU60" s="178"/>
      <c r="PZV60" s="177"/>
      <c r="PZW60" s="178"/>
      <c r="PZX60" s="177"/>
      <c r="PZY60" s="178"/>
      <c r="PZZ60" s="177"/>
      <c r="QAA60" s="178"/>
      <c r="QAB60" s="180"/>
      <c r="QAC60" s="181"/>
      <c r="QAD60" s="181"/>
      <c r="QAE60" s="176"/>
      <c r="QAF60" s="177"/>
      <c r="QAG60" s="178"/>
      <c r="QAH60" s="177"/>
      <c r="QAI60" s="177"/>
      <c r="QAJ60" s="177"/>
      <c r="QAK60" s="177"/>
      <c r="QAL60" s="177"/>
      <c r="QAM60" s="177"/>
      <c r="QAN60" s="177"/>
      <c r="QAO60" s="177"/>
      <c r="QAP60" s="177"/>
      <c r="QAQ60" s="177"/>
      <c r="QAR60" s="177"/>
      <c r="QAS60" s="177"/>
      <c r="QAT60" s="177"/>
      <c r="QAU60" s="177"/>
      <c r="QAV60" s="178"/>
      <c r="QAW60" s="178"/>
      <c r="QAX60" s="177"/>
      <c r="QAY60" s="177"/>
      <c r="QAZ60" s="177"/>
      <c r="QBA60" s="178"/>
      <c r="QBB60" s="177"/>
      <c r="QBC60" s="178"/>
      <c r="QBD60" s="177"/>
      <c r="QBE60" s="178"/>
      <c r="QBF60" s="177"/>
      <c r="QBG60" s="178"/>
      <c r="QBH60" s="180"/>
      <c r="QBI60" s="181"/>
      <c r="QBJ60" s="181"/>
      <c r="QBK60" s="176"/>
      <c r="QBL60" s="177"/>
      <c r="QBM60" s="178"/>
      <c r="QBN60" s="177"/>
      <c r="QBO60" s="177"/>
      <c r="QBP60" s="177"/>
      <c r="QBQ60" s="177"/>
      <c r="QBR60" s="177"/>
      <c r="QBS60" s="177"/>
      <c r="QBT60" s="177"/>
      <c r="QBU60" s="177"/>
      <c r="QBV60" s="177"/>
      <c r="QBW60" s="177"/>
      <c r="QBX60" s="177"/>
      <c r="QBY60" s="177"/>
      <c r="QBZ60" s="177"/>
      <c r="QCA60" s="177"/>
      <c r="QCB60" s="178"/>
      <c r="QCC60" s="178"/>
      <c r="QCD60" s="177"/>
      <c r="QCE60" s="177"/>
      <c r="QCF60" s="177"/>
      <c r="QCG60" s="178"/>
      <c r="QCH60" s="177"/>
      <c r="QCI60" s="178"/>
      <c r="QCJ60" s="177"/>
      <c r="QCK60" s="178"/>
      <c r="QCL60" s="177"/>
      <c r="QCM60" s="178"/>
      <c r="QCN60" s="180"/>
      <c r="QCO60" s="181"/>
      <c r="QCP60" s="181"/>
      <c r="QCQ60" s="176"/>
      <c r="QCR60" s="177"/>
      <c r="QCS60" s="178"/>
      <c r="QCT60" s="177"/>
      <c r="QCU60" s="177"/>
      <c r="QCV60" s="177"/>
      <c r="QCW60" s="177"/>
      <c r="QCX60" s="177"/>
      <c r="QCY60" s="177"/>
      <c r="QCZ60" s="177"/>
      <c r="QDA60" s="177"/>
      <c r="QDB60" s="177"/>
      <c r="QDC60" s="177"/>
      <c r="QDD60" s="177"/>
      <c r="QDE60" s="177"/>
      <c r="QDF60" s="177"/>
      <c r="QDG60" s="177"/>
      <c r="QDH60" s="178"/>
      <c r="QDI60" s="178"/>
      <c r="QDJ60" s="177"/>
      <c r="QDK60" s="177"/>
      <c r="QDL60" s="177"/>
      <c r="QDM60" s="178"/>
      <c r="QDN60" s="177"/>
      <c r="QDO60" s="178"/>
      <c r="QDP60" s="177"/>
      <c r="QDQ60" s="178"/>
      <c r="QDR60" s="177"/>
      <c r="QDS60" s="178"/>
      <c r="QDT60" s="180"/>
      <c r="QDU60" s="181"/>
      <c r="QDV60" s="181"/>
      <c r="QDW60" s="176"/>
      <c r="QDX60" s="177"/>
      <c r="QDY60" s="178"/>
      <c r="QDZ60" s="177"/>
      <c r="QEA60" s="177"/>
      <c r="QEB60" s="177"/>
      <c r="QEC60" s="177"/>
      <c r="QED60" s="177"/>
      <c r="QEE60" s="177"/>
      <c r="QEF60" s="177"/>
      <c r="QEG60" s="177"/>
      <c r="QEH60" s="177"/>
      <c r="QEI60" s="177"/>
      <c r="QEJ60" s="177"/>
      <c r="QEK60" s="177"/>
      <c r="QEL60" s="177"/>
      <c r="QEM60" s="177"/>
      <c r="QEN60" s="178"/>
      <c r="QEO60" s="178"/>
      <c r="QEP60" s="177"/>
      <c r="QEQ60" s="177"/>
      <c r="QER60" s="177"/>
      <c r="QES60" s="178"/>
      <c r="QET60" s="177"/>
      <c r="QEU60" s="178"/>
      <c r="QEV60" s="177"/>
      <c r="QEW60" s="178"/>
      <c r="QEX60" s="177"/>
      <c r="QEY60" s="178"/>
      <c r="QEZ60" s="180"/>
      <c r="QFA60" s="181"/>
      <c r="QFB60" s="181"/>
      <c r="QFC60" s="176"/>
      <c r="QFD60" s="177"/>
      <c r="QFE60" s="178"/>
      <c r="QFF60" s="177"/>
      <c r="QFG60" s="177"/>
      <c r="QFH60" s="177"/>
      <c r="QFI60" s="177"/>
      <c r="QFJ60" s="177"/>
      <c r="QFK60" s="177"/>
      <c r="QFL60" s="177"/>
      <c r="QFM60" s="177"/>
      <c r="QFN60" s="177"/>
      <c r="QFO60" s="177"/>
      <c r="QFP60" s="177"/>
      <c r="QFQ60" s="177"/>
      <c r="QFR60" s="177"/>
      <c r="QFS60" s="177"/>
      <c r="QFT60" s="178"/>
      <c r="QFU60" s="178"/>
      <c r="QFV60" s="177"/>
      <c r="QFW60" s="177"/>
      <c r="QFX60" s="177"/>
      <c r="QFY60" s="178"/>
      <c r="QFZ60" s="177"/>
      <c r="QGA60" s="178"/>
      <c r="QGB60" s="177"/>
      <c r="QGC60" s="178"/>
      <c r="QGD60" s="177"/>
      <c r="QGE60" s="178"/>
      <c r="QGF60" s="180"/>
      <c r="QGG60" s="181"/>
      <c r="QGH60" s="181"/>
      <c r="QGI60" s="176"/>
      <c r="QGJ60" s="177"/>
      <c r="QGK60" s="178"/>
      <c r="QGL60" s="177"/>
      <c r="QGM60" s="177"/>
      <c r="QGN60" s="177"/>
      <c r="QGO60" s="177"/>
      <c r="QGP60" s="177"/>
      <c r="QGQ60" s="177"/>
      <c r="QGR60" s="177"/>
      <c r="QGS60" s="177"/>
      <c r="QGT60" s="177"/>
      <c r="QGU60" s="177"/>
      <c r="QGV60" s="177"/>
      <c r="QGW60" s="177"/>
      <c r="QGX60" s="177"/>
      <c r="QGY60" s="177"/>
      <c r="QGZ60" s="178"/>
      <c r="QHA60" s="178"/>
      <c r="QHB60" s="177"/>
      <c r="QHC60" s="177"/>
      <c r="QHD60" s="177"/>
      <c r="QHE60" s="178"/>
      <c r="QHF60" s="177"/>
      <c r="QHG60" s="178"/>
      <c r="QHH60" s="177"/>
      <c r="QHI60" s="178"/>
      <c r="QHJ60" s="177"/>
      <c r="QHK60" s="178"/>
      <c r="QHL60" s="180"/>
      <c r="QHM60" s="181"/>
      <c r="QHN60" s="181"/>
      <c r="QHO60" s="176"/>
      <c r="QHP60" s="177"/>
      <c r="QHQ60" s="178"/>
      <c r="QHR60" s="177"/>
      <c r="QHS60" s="177"/>
      <c r="QHT60" s="177"/>
      <c r="QHU60" s="177"/>
      <c r="QHV60" s="177"/>
      <c r="QHW60" s="177"/>
      <c r="QHX60" s="177"/>
      <c r="QHY60" s="177"/>
      <c r="QHZ60" s="177"/>
      <c r="QIA60" s="177"/>
      <c r="QIB60" s="177"/>
      <c r="QIC60" s="177"/>
      <c r="QID60" s="177"/>
      <c r="QIE60" s="177"/>
      <c r="QIF60" s="178"/>
      <c r="QIG60" s="178"/>
      <c r="QIH60" s="177"/>
      <c r="QII60" s="177"/>
      <c r="QIJ60" s="177"/>
      <c r="QIK60" s="178"/>
      <c r="QIL60" s="177"/>
      <c r="QIM60" s="178"/>
      <c r="QIN60" s="177"/>
      <c r="QIO60" s="178"/>
      <c r="QIP60" s="177"/>
      <c r="QIQ60" s="178"/>
      <c r="QIR60" s="180"/>
      <c r="QIS60" s="181"/>
      <c r="QIT60" s="181"/>
      <c r="QIU60" s="176"/>
      <c r="QIV60" s="177"/>
      <c r="QIW60" s="178"/>
      <c r="QIX60" s="177"/>
      <c r="QIY60" s="177"/>
      <c r="QIZ60" s="177"/>
      <c r="QJA60" s="177"/>
      <c r="QJB60" s="177"/>
      <c r="QJC60" s="177"/>
      <c r="QJD60" s="177"/>
      <c r="QJE60" s="177"/>
      <c r="QJF60" s="177"/>
      <c r="QJG60" s="177"/>
      <c r="QJH60" s="177"/>
      <c r="QJI60" s="177"/>
      <c r="QJJ60" s="177"/>
      <c r="QJK60" s="177"/>
      <c r="QJL60" s="178"/>
      <c r="QJM60" s="178"/>
      <c r="QJN60" s="177"/>
      <c r="QJO60" s="177"/>
      <c r="QJP60" s="177"/>
      <c r="QJQ60" s="178"/>
      <c r="QJR60" s="177"/>
      <c r="QJS60" s="178"/>
      <c r="QJT60" s="177"/>
      <c r="QJU60" s="178"/>
      <c r="QJV60" s="177"/>
      <c r="QJW60" s="178"/>
      <c r="QJX60" s="180"/>
      <c r="QJY60" s="181"/>
      <c r="QJZ60" s="181"/>
      <c r="QKA60" s="176"/>
      <c r="QKB60" s="177"/>
      <c r="QKC60" s="178"/>
      <c r="QKD60" s="177"/>
      <c r="QKE60" s="177"/>
      <c r="QKF60" s="177"/>
      <c r="QKG60" s="177"/>
      <c r="QKH60" s="177"/>
      <c r="QKI60" s="177"/>
      <c r="QKJ60" s="177"/>
      <c r="QKK60" s="177"/>
      <c r="QKL60" s="177"/>
      <c r="QKM60" s="177"/>
      <c r="QKN60" s="177"/>
      <c r="QKO60" s="177"/>
      <c r="QKP60" s="177"/>
      <c r="QKQ60" s="177"/>
      <c r="QKR60" s="178"/>
      <c r="QKS60" s="178"/>
      <c r="QKT60" s="177"/>
      <c r="QKU60" s="177"/>
      <c r="QKV60" s="177"/>
      <c r="QKW60" s="178"/>
      <c r="QKX60" s="177"/>
      <c r="QKY60" s="178"/>
      <c r="QKZ60" s="177"/>
      <c r="QLA60" s="178"/>
      <c r="QLB60" s="177"/>
      <c r="QLC60" s="178"/>
      <c r="QLD60" s="180"/>
      <c r="QLE60" s="181"/>
      <c r="QLF60" s="181"/>
      <c r="QLG60" s="176"/>
      <c r="QLH60" s="177"/>
      <c r="QLI60" s="178"/>
      <c r="QLJ60" s="177"/>
      <c r="QLK60" s="177"/>
      <c r="QLL60" s="177"/>
      <c r="QLM60" s="177"/>
      <c r="QLN60" s="177"/>
      <c r="QLO60" s="177"/>
      <c r="QLP60" s="177"/>
      <c r="QLQ60" s="177"/>
      <c r="QLR60" s="177"/>
      <c r="QLS60" s="177"/>
      <c r="QLT60" s="177"/>
      <c r="QLU60" s="177"/>
      <c r="QLV60" s="177"/>
      <c r="QLW60" s="177"/>
      <c r="QLX60" s="178"/>
      <c r="QLY60" s="178"/>
      <c r="QLZ60" s="177"/>
      <c r="QMA60" s="177"/>
      <c r="QMB60" s="177"/>
      <c r="QMC60" s="178"/>
      <c r="QMD60" s="177"/>
      <c r="QME60" s="178"/>
      <c r="QMF60" s="177"/>
      <c r="QMG60" s="178"/>
      <c r="QMH60" s="177"/>
      <c r="QMI60" s="178"/>
      <c r="QMJ60" s="180"/>
      <c r="QMK60" s="181"/>
      <c r="QML60" s="181"/>
      <c r="QMM60" s="176"/>
      <c r="QMN60" s="177"/>
      <c r="QMO60" s="178"/>
      <c r="QMP60" s="177"/>
      <c r="QMQ60" s="177"/>
      <c r="QMR60" s="177"/>
      <c r="QMS60" s="177"/>
      <c r="QMT60" s="177"/>
      <c r="QMU60" s="177"/>
      <c r="QMV60" s="177"/>
      <c r="QMW60" s="177"/>
      <c r="QMX60" s="177"/>
      <c r="QMY60" s="177"/>
      <c r="QMZ60" s="177"/>
      <c r="QNA60" s="177"/>
      <c r="QNB60" s="177"/>
      <c r="QNC60" s="177"/>
      <c r="QND60" s="178"/>
      <c r="QNE60" s="178"/>
      <c r="QNF60" s="177"/>
      <c r="QNG60" s="177"/>
      <c r="QNH60" s="177"/>
      <c r="QNI60" s="178"/>
      <c r="QNJ60" s="177"/>
      <c r="QNK60" s="178"/>
      <c r="QNL60" s="177"/>
      <c r="QNM60" s="178"/>
      <c r="QNN60" s="177"/>
      <c r="QNO60" s="178"/>
      <c r="QNP60" s="180"/>
      <c r="QNQ60" s="181"/>
      <c r="QNR60" s="181"/>
      <c r="QNS60" s="176"/>
      <c r="QNT60" s="177"/>
      <c r="QNU60" s="178"/>
      <c r="QNV60" s="177"/>
      <c r="QNW60" s="177"/>
      <c r="QNX60" s="177"/>
      <c r="QNY60" s="177"/>
      <c r="QNZ60" s="177"/>
      <c r="QOA60" s="177"/>
      <c r="QOB60" s="177"/>
      <c r="QOC60" s="177"/>
      <c r="QOD60" s="177"/>
      <c r="QOE60" s="177"/>
      <c r="QOF60" s="177"/>
      <c r="QOG60" s="177"/>
      <c r="QOH60" s="177"/>
      <c r="QOI60" s="177"/>
      <c r="QOJ60" s="178"/>
      <c r="QOK60" s="178"/>
      <c r="QOL60" s="177"/>
      <c r="QOM60" s="177"/>
      <c r="QON60" s="177"/>
      <c r="QOO60" s="178"/>
      <c r="QOP60" s="177"/>
      <c r="QOQ60" s="178"/>
      <c r="QOR60" s="177"/>
      <c r="QOS60" s="178"/>
      <c r="QOT60" s="177"/>
      <c r="QOU60" s="178"/>
      <c r="QOV60" s="180"/>
      <c r="QOW60" s="181"/>
      <c r="QOX60" s="181"/>
      <c r="QOY60" s="176"/>
      <c r="QOZ60" s="177"/>
      <c r="QPA60" s="178"/>
      <c r="QPB60" s="177"/>
      <c r="QPC60" s="177"/>
      <c r="QPD60" s="177"/>
      <c r="QPE60" s="177"/>
      <c r="QPF60" s="177"/>
      <c r="QPG60" s="177"/>
      <c r="QPH60" s="177"/>
      <c r="QPI60" s="177"/>
      <c r="QPJ60" s="177"/>
      <c r="QPK60" s="177"/>
      <c r="QPL60" s="177"/>
      <c r="QPM60" s="177"/>
      <c r="QPN60" s="177"/>
      <c r="QPO60" s="177"/>
      <c r="QPP60" s="178"/>
      <c r="QPQ60" s="178"/>
      <c r="QPR60" s="177"/>
      <c r="QPS60" s="177"/>
      <c r="QPT60" s="177"/>
      <c r="QPU60" s="178"/>
      <c r="QPV60" s="177"/>
      <c r="QPW60" s="178"/>
      <c r="QPX60" s="177"/>
      <c r="QPY60" s="178"/>
      <c r="QPZ60" s="177"/>
      <c r="QQA60" s="178"/>
      <c r="QQB60" s="180"/>
      <c r="QQC60" s="181"/>
      <c r="QQD60" s="181"/>
      <c r="QQE60" s="176"/>
      <c r="QQF60" s="177"/>
      <c r="QQG60" s="178"/>
      <c r="QQH60" s="177"/>
      <c r="QQI60" s="177"/>
      <c r="QQJ60" s="177"/>
      <c r="QQK60" s="177"/>
      <c r="QQL60" s="177"/>
      <c r="QQM60" s="177"/>
      <c r="QQN60" s="177"/>
      <c r="QQO60" s="177"/>
      <c r="QQP60" s="177"/>
      <c r="QQQ60" s="177"/>
      <c r="QQR60" s="177"/>
      <c r="QQS60" s="177"/>
      <c r="QQT60" s="177"/>
      <c r="QQU60" s="177"/>
      <c r="QQV60" s="178"/>
      <c r="QQW60" s="178"/>
      <c r="QQX60" s="177"/>
      <c r="QQY60" s="177"/>
      <c r="QQZ60" s="177"/>
      <c r="QRA60" s="178"/>
      <c r="QRB60" s="177"/>
      <c r="QRC60" s="178"/>
      <c r="QRD60" s="177"/>
      <c r="QRE60" s="178"/>
      <c r="QRF60" s="177"/>
      <c r="QRG60" s="178"/>
      <c r="QRH60" s="180"/>
      <c r="QRI60" s="181"/>
      <c r="QRJ60" s="181"/>
      <c r="QRK60" s="176"/>
      <c r="QRL60" s="177"/>
      <c r="QRM60" s="178"/>
      <c r="QRN60" s="177"/>
      <c r="QRO60" s="177"/>
      <c r="QRP60" s="177"/>
      <c r="QRQ60" s="177"/>
      <c r="QRR60" s="177"/>
      <c r="QRS60" s="177"/>
      <c r="QRT60" s="177"/>
      <c r="QRU60" s="177"/>
      <c r="QRV60" s="177"/>
      <c r="QRW60" s="177"/>
      <c r="QRX60" s="177"/>
      <c r="QRY60" s="177"/>
      <c r="QRZ60" s="177"/>
      <c r="QSA60" s="177"/>
      <c r="QSB60" s="178"/>
      <c r="QSC60" s="178"/>
      <c r="QSD60" s="177"/>
      <c r="QSE60" s="177"/>
      <c r="QSF60" s="177"/>
      <c r="QSG60" s="178"/>
      <c r="QSH60" s="177"/>
      <c r="QSI60" s="178"/>
      <c r="QSJ60" s="177"/>
      <c r="QSK60" s="178"/>
      <c r="QSL60" s="177"/>
      <c r="QSM60" s="178"/>
      <c r="QSN60" s="180"/>
      <c r="QSO60" s="181"/>
      <c r="QSP60" s="181"/>
      <c r="QSQ60" s="176"/>
      <c r="QSR60" s="177"/>
      <c r="QSS60" s="178"/>
      <c r="QST60" s="177"/>
      <c r="QSU60" s="177"/>
      <c r="QSV60" s="177"/>
      <c r="QSW60" s="177"/>
      <c r="QSX60" s="177"/>
      <c r="QSY60" s="177"/>
      <c r="QSZ60" s="177"/>
      <c r="QTA60" s="177"/>
      <c r="QTB60" s="177"/>
      <c r="QTC60" s="177"/>
      <c r="QTD60" s="177"/>
      <c r="QTE60" s="177"/>
      <c r="QTF60" s="177"/>
      <c r="QTG60" s="177"/>
      <c r="QTH60" s="178"/>
      <c r="QTI60" s="178"/>
      <c r="QTJ60" s="177"/>
      <c r="QTK60" s="177"/>
      <c r="QTL60" s="177"/>
      <c r="QTM60" s="178"/>
      <c r="QTN60" s="177"/>
      <c r="QTO60" s="178"/>
      <c r="QTP60" s="177"/>
      <c r="QTQ60" s="178"/>
      <c r="QTR60" s="177"/>
      <c r="QTS60" s="178"/>
      <c r="QTT60" s="180"/>
      <c r="QTU60" s="181"/>
      <c r="QTV60" s="181"/>
      <c r="QTW60" s="176"/>
      <c r="QTX60" s="177"/>
      <c r="QTY60" s="178"/>
      <c r="QTZ60" s="177"/>
      <c r="QUA60" s="177"/>
      <c r="QUB60" s="177"/>
      <c r="QUC60" s="177"/>
      <c r="QUD60" s="177"/>
      <c r="QUE60" s="177"/>
      <c r="QUF60" s="177"/>
      <c r="QUG60" s="177"/>
      <c r="QUH60" s="177"/>
      <c r="QUI60" s="177"/>
      <c r="QUJ60" s="177"/>
      <c r="QUK60" s="177"/>
      <c r="QUL60" s="177"/>
      <c r="QUM60" s="177"/>
      <c r="QUN60" s="178"/>
      <c r="QUO60" s="178"/>
      <c r="QUP60" s="177"/>
      <c r="QUQ60" s="177"/>
      <c r="QUR60" s="177"/>
      <c r="QUS60" s="178"/>
      <c r="QUT60" s="177"/>
      <c r="QUU60" s="178"/>
      <c r="QUV60" s="177"/>
      <c r="QUW60" s="178"/>
      <c r="QUX60" s="177"/>
      <c r="QUY60" s="178"/>
      <c r="QUZ60" s="180"/>
      <c r="QVA60" s="181"/>
      <c r="QVB60" s="181"/>
      <c r="QVC60" s="176"/>
      <c r="QVD60" s="177"/>
      <c r="QVE60" s="178"/>
      <c r="QVF60" s="177"/>
      <c r="QVG60" s="177"/>
      <c r="QVH60" s="177"/>
      <c r="QVI60" s="177"/>
      <c r="QVJ60" s="177"/>
      <c r="QVK60" s="177"/>
      <c r="QVL60" s="177"/>
      <c r="QVM60" s="177"/>
      <c r="QVN60" s="177"/>
      <c r="QVO60" s="177"/>
      <c r="QVP60" s="177"/>
      <c r="QVQ60" s="177"/>
      <c r="QVR60" s="177"/>
      <c r="QVS60" s="177"/>
      <c r="QVT60" s="178"/>
      <c r="QVU60" s="178"/>
      <c r="QVV60" s="177"/>
      <c r="QVW60" s="177"/>
      <c r="QVX60" s="177"/>
      <c r="QVY60" s="178"/>
      <c r="QVZ60" s="177"/>
      <c r="QWA60" s="178"/>
      <c r="QWB60" s="177"/>
      <c r="QWC60" s="178"/>
      <c r="QWD60" s="177"/>
      <c r="QWE60" s="178"/>
      <c r="QWF60" s="180"/>
      <c r="QWG60" s="181"/>
      <c r="QWH60" s="181"/>
      <c r="QWI60" s="176"/>
      <c r="QWJ60" s="177"/>
      <c r="QWK60" s="178"/>
      <c r="QWL60" s="177"/>
      <c r="QWM60" s="177"/>
      <c r="QWN60" s="177"/>
      <c r="QWO60" s="177"/>
      <c r="QWP60" s="177"/>
      <c r="QWQ60" s="177"/>
      <c r="QWR60" s="177"/>
      <c r="QWS60" s="177"/>
      <c r="QWT60" s="177"/>
      <c r="QWU60" s="177"/>
      <c r="QWV60" s="177"/>
      <c r="QWW60" s="177"/>
      <c r="QWX60" s="177"/>
      <c r="QWY60" s="177"/>
      <c r="QWZ60" s="178"/>
      <c r="QXA60" s="178"/>
      <c r="QXB60" s="177"/>
      <c r="QXC60" s="177"/>
      <c r="QXD60" s="177"/>
      <c r="QXE60" s="178"/>
      <c r="QXF60" s="177"/>
      <c r="QXG60" s="178"/>
      <c r="QXH60" s="177"/>
      <c r="QXI60" s="178"/>
      <c r="QXJ60" s="177"/>
      <c r="QXK60" s="178"/>
      <c r="QXL60" s="180"/>
      <c r="QXM60" s="181"/>
      <c r="QXN60" s="181"/>
      <c r="QXO60" s="176"/>
      <c r="QXP60" s="177"/>
      <c r="QXQ60" s="178"/>
      <c r="QXR60" s="177"/>
      <c r="QXS60" s="177"/>
      <c r="QXT60" s="177"/>
      <c r="QXU60" s="177"/>
      <c r="QXV60" s="177"/>
      <c r="QXW60" s="177"/>
      <c r="QXX60" s="177"/>
      <c r="QXY60" s="177"/>
      <c r="QXZ60" s="177"/>
      <c r="QYA60" s="177"/>
      <c r="QYB60" s="177"/>
      <c r="QYC60" s="177"/>
      <c r="QYD60" s="177"/>
      <c r="QYE60" s="177"/>
      <c r="QYF60" s="178"/>
      <c r="QYG60" s="178"/>
      <c r="QYH60" s="177"/>
      <c r="QYI60" s="177"/>
      <c r="QYJ60" s="177"/>
      <c r="QYK60" s="178"/>
      <c r="QYL60" s="177"/>
      <c r="QYM60" s="178"/>
      <c r="QYN60" s="177"/>
      <c r="QYO60" s="178"/>
      <c r="QYP60" s="177"/>
      <c r="QYQ60" s="178"/>
      <c r="QYR60" s="180"/>
      <c r="QYS60" s="181"/>
      <c r="QYT60" s="181"/>
      <c r="QYU60" s="176"/>
      <c r="QYV60" s="177"/>
      <c r="QYW60" s="178"/>
      <c r="QYX60" s="177"/>
      <c r="QYY60" s="177"/>
      <c r="QYZ60" s="177"/>
      <c r="QZA60" s="177"/>
      <c r="QZB60" s="177"/>
      <c r="QZC60" s="177"/>
      <c r="QZD60" s="177"/>
      <c r="QZE60" s="177"/>
      <c r="QZF60" s="177"/>
      <c r="QZG60" s="177"/>
      <c r="QZH60" s="177"/>
      <c r="QZI60" s="177"/>
      <c r="QZJ60" s="177"/>
      <c r="QZK60" s="177"/>
      <c r="QZL60" s="178"/>
      <c r="QZM60" s="178"/>
      <c r="QZN60" s="177"/>
      <c r="QZO60" s="177"/>
      <c r="QZP60" s="177"/>
      <c r="QZQ60" s="178"/>
      <c r="QZR60" s="177"/>
      <c r="QZS60" s="178"/>
      <c r="QZT60" s="177"/>
      <c r="QZU60" s="178"/>
      <c r="QZV60" s="177"/>
      <c r="QZW60" s="178"/>
      <c r="QZX60" s="180"/>
      <c r="QZY60" s="181"/>
      <c r="QZZ60" s="181"/>
      <c r="RAA60" s="176"/>
      <c r="RAB60" s="177"/>
      <c r="RAC60" s="178"/>
      <c r="RAD60" s="177"/>
      <c r="RAE60" s="177"/>
      <c r="RAF60" s="177"/>
      <c r="RAG60" s="177"/>
      <c r="RAH60" s="177"/>
      <c r="RAI60" s="177"/>
      <c r="RAJ60" s="177"/>
      <c r="RAK60" s="177"/>
      <c r="RAL60" s="177"/>
      <c r="RAM60" s="177"/>
      <c r="RAN60" s="177"/>
      <c r="RAO60" s="177"/>
      <c r="RAP60" s="177"/>
      <c r="RAQ60" s="177"/>
      <c r="RAR60" s="178"/>
      <c r="RAS60" s="178"/>
      <c r="RAT60" s="177"/>
      <c r="RAU60" s="177"/>
      <c r="RAV60" s="177"/>
      <c r="RAW60" s="178"/>
      <c r="RAX60" s="177"/>
      <c r="RAY60" s="178"/>
      <c r="RAZ60" s="177"/>
      <c r="RBA60" s="178"/>
      <c r="RBB60" s="177"/>
      <c r="RBC60" s="178"/>
      <c r="RBD60" s="180"/>
      <c r="RBE60" s="181"/>
      <c r="RBF60" s="181"/>
      <c r="RBG60" s="176"/>
      <c r="RBH60" s="177"/>
      <c r="RBI60" s="178"/>
      <c r="RBJ60" s="177"/>
      <c r="RBK60" s="177"/>
      <c r="RBL60" s="177"/>
      <c r="RBM60" s="177"/>
      <c r="RBN60" s="177"/>
      <c r="RBO60" s="177"/>
      <c r="RBP60" s="177"/>
      <c r="RBQ60" s="177"/>
      <c r="RBR60" s="177"/>
      <c r="RBS60" s="177"/>
      <c r="RBT60" s="177"/>
      <c r="RBU60" s="177"/>
      <c r="RBV60" s="177"/>
      <c r="RBW60" s="177"/>
      <c r="RBX60" s="178"/>
      <c r="RBY60" s="178"/>
      <c r="RBZ60" s="177"/>
      <c r="RCA60" s="177"/>
      <c r="RCB60" s="177"/>
      <c r="RCC60" s="178"/>
      <c r="RCD60" s="177"/>
      <c r="RCE60" s="178"/>
      <c r="RCF60" s="177"/>
      <c r="RCG60" s="178"/>
      <c r="RCH60" s="177"/>
      <c r="RCI60" s="178"/>
      <c r="RCJ60" s="180"/>
      <c r="RCK60" s="181"/>
      <c r="RCL60" s="181"/>
      <c r="RCM60" s="176"/>
      <c r="RCN60" s="177"/>
      <c r="RCO60" s="178"/>
      <c r="RCP60" s="177"/>
      <c r="RCQ60" s="177"/>
      <c r="RCR60" s="177"/>
      <c r="RCS60" s="177"/>
      <c r="RCT60" s="177"/>
      <c r="RCU60" s="177"/>
      <c r="RCV60" s="177"/>
      <c r="RCW60" s="177"/>
      <c r="RCX60" s="177"/>
      <c r="RCY60" s="177"/>
      <c r="RCZ60" s="177"/>
      <c r="RDA60" s="177"/>
      <c r="RDB60" s="177"/>
      <c r="RDC60" s="177"/>
      <c r="RDD60" s="178"/>
      <c r="RDE60" s="178"/>
      <c r="RDF60" s="177"/>
      <c r="RDG60" s="177"/>
      <c r="RDH60" s="177"/>
      <c r="RDI60" s="178"/>
      <c r="RDJ60" s="177"/>
      <c r="RDK60" s="178"/>
      <c r="RDL60" s="177"/>
      <c r="RDM60" s="178"/>
      <c r="RDN60" s="177"/>
      <c r="RDO60" s="178"/>
      <c r="RDP60" s="180"/>
      <c r="RDQ60" s="181"/>
      <c r="RDR60" s="181"/>
      <c r="RDS60" s="176"/>
      <c r="RDT60" s="177"/>
      <c r="RDU60" s="178"/>
      <c r="RDV60" s="177"/>
      <c r="RDW60" s="177"/>
      <c r="RDX60" s="177"/>
      <c r="RDY60" s="177"/>
      <c r="RDZ60" s="177"/>
      <c r="REA60" s="177"/>
      <c r="REB60" s="177"/>
      <c r="REC60" s="177"/>
      <c r="RED60" s="177"/>
      <c r="REE60" s="177"/>
      <c r="REF60" s="177"/>
      <c r="REG60" s="177"/>
      <c r="REH60" s="177"/>
      <c r="REI60" s="177"/>
      <c r="REJ60" s="178"/>
      <c r="REK60" s="178"/>
      <c r="REL60" s="177"/>
      <c r="REM60" s="177"/>
      <c r="REN60" s="177"/>
      <c r="REO60" s="178"/>
      <c r="REP60" s="177"/>
      <c r="REQ60" s="178"/>
      <c r="RER60" s="177"/>
      <c r="RES60" s="178"/>
      <c r="RET60" s="177"/>
      <c r="REU60" s="178"/>
      <c r="REV60" s="180"/>
      <c r="REW60" s="181"/>
      <c r="REX60" s="181"/>
      <c r="REY60" s="176"/>
      <c r="REZ60" s="177"/>
      <c r="RFA60" s="178"/>
      <c r="RFB60" s="177"/>
      <c r="RFC60" s="177"/>
      <c r="RFD60" s="177"/>
      <c r="RFE60" s="177"/>
      <c r="RFF60" s="177"/>
      <c r="RFG60" s="177"/>
      <c r="RFH60" s="177"/>
      <c r="RFI60" s="177"/>
      <c r="RFJ60" s="177"/>
      <c r="RFK60" s="177"/>
      <c r="RFL60" s="177"/>
      <c r="RFM60" s="177"/>
      <c r="RFN60" s="177"/>
      <c r="RFO60" s="177"/>
      <c r="RFP60" s="178"/>
      <c r="RFQ60" s="178"/>
      <c r="RFR60" s="177"/>
      <c r="RFS60" s="177"/>
      <c r="RFT60" s="177"/>
      <c r="RFU60" s="178"/>
      <c r="RFV60" s="177"/>
      <c r="RFW60" s="178"/>
      <c r="RFX60" s="177"/>
      <c r="RFY60" s="178"/>
      <c r="RFZ60" s="177"/>
      <c r="RGA60" s="178"/>
      <c r="RGB60" s="180"/>
      <c r="RGC60" s="181"/>
      <c r="RGD60" s="181"/>
      <c r="RGE60" s="176"/>
      <c r="RGF60" s="177"/>
      <c r="RGG60" s="178"/>
      <c r="RGH60" s="177"/>
      <c r="RGI60" s="177"/>
      <c r="RGJ60" s="177"/>
      <c r="RGK60" s="177"/>
      <c r="RGL60" s="177"/>
      <c r="RGM60" s="177"/>
      <c r="RGN60" s="177"/>
      <c r="RGO60" s="177"/>
      <c r="RGP60" s="177"/>
      <c r="RGQ60" s="177"/>
      <c r="RGR60" s="177"/>
      <c r="RGS60" s="177"/>
      <c r="RGT60" s="177"/>
      <c r="RGU60" s="177"/>
      <c r="RGV60" s="178"/>
      <c r="RGW60" s="178"/>
      <c r="RGX60" s="177"/>
      <c r="RGY60" s="177"/>
      <c r="RGZ60" s="177"/>
      <c r="RHA60" s="178"/>
      <c r="RHB60" s="177"/>
      <c r="RHC60" s="178"/>
      <c r="RHD60" s="177"/>
      <c r="RHE60" s="178"/>
      <c r="RHF60" s="177"/>
      <c r="RHG60" s="178"/>
      <c r="RHH60" s="180"/>
      <c r="RHI60" s="181"/>
      <c r="RHJ60" s="181"/>
      <c r="RHK60" s="176"/>
      <c r="RHL60" s="177"/>
      <c r="RHM60" s="178"/>
      <c r="RHN60" s="177"/>
      <c r="RHO60" s="177"/>
      <c r="RHP60" s="177"/>
      <c r="RHQ60" s="177"/>
      <c r="RHR60" s="177"/>
      <c r="RHS60" s="177"/>
      <c r="RHT60" s="177"/>
      <c r="RHU60" s="177"/>
      <c r="RHV60" s="177"/>
      <c r="RHW60" s="177"/>
      <c r="RHX60" s="177"/>
      <c r="RHY60" s="177"/>
      <c r="RHZ60" s="177"/>
      <c r="RIA60" s="177"/>
      <c r="RIB60" s="178"/>
      <c r="RIC60" s="178"/>
      <c r="RID60" s="177"/>
      <c r="RIE60" s="177"/>
      <c r="RIF60" s="177"/>
      <c r="RIG60" s="178"/>
      <c r="RIH60" s="177"/>
      <c r="RII60" s="178"/>
      <c r="RIJ60" s="177"/>
      <c r="RIK60" s="178"/>
      <c r="RIL60" s="177"/>
      <c r="RIM60" s="178"/>
      <c r="RIN60" s="180"/>
      <c r="RIO60" s="181"/>
      <c r="RIP60" s="181"/>
      <c r="RIQ60" s="176"/>
      <c r="RIR60" s="177"/>
      <c r="RIS60" s="178"/>
      <c r="RIT60" s="177"/>
      <c r="RIU60" s="177"/>
      <c r="RIV60" s="177"/>
      <c r="RIW60" s="177"/>
      <c r="RIX60" s="177"/>
      <c r="RIY60" s="177"/>
      <c r="RIZ60" s="177"/>
      <c r="RJA60" s="177"/>
      <c r="RJB60" s="177"/>
      <c r="RJC60" s="177"/>
      <c r="RJD60" s="177"/>
      <c r="RJE60" s="177"/>
      <c r="RJF60" s="177"/>
      <c r="RJG60" s="177"/>
      <c r="RJH60" s="178"/>
      <c r="RJI60" s="178"/>
      <c r="RJJ60" s="177"/>
      <c r="RJK60" s="177"/>
      <c r="RJL60" s="177"/>
      <c r="RJM60" s="178"/>
      <c r="RJN60" s="177"/>
      <c r="RJO60" s="178"/>
      <c r="RJP60" s="177"/>
      <c r="RJQ60" s="178"/>
      <c r="RJR60" s="177"/>
      <c r="RJS60" s="178"/>
      <c r="RJT60" s="180"/>
      <c r="RJU60" s="181"/>
      <c r="RJV60" s="181"/>
      <c r="RJW60" s="176"/>
      <c r="RJX60" s="177"/>
      <c r="RJY60" s="178"/>
      <c r="RJZ60" s="177"/>
      <c r="RKA60" s="177"/>
      <c r="RKB60" s="177"/>
      <c r="RKC60" s="177"/>
      <c r="RKD60" s="177"/>
      <c r="RKE60" s="177"/>
      <c r="RKF60" s="177"/>
      <c r="RKG60" s="177"/>
      <c r="RKH60" s="177"/>
      <c r="RKI60" s="177"/>
      <c r="RKJ60" s="177"/>
      <c r="RKK60" s="177"/>
      <c r="RKL60" s="177"/>
      <c r="RKM60" s="177"/>
      <c r="RKN60" s="178"/>
      <c r="RKO60" s="178"/>
      <c r="RKP60" s="177"/>
      <c r="RKQ60" s="177"/>
      <c r="RKR60" s="177"/>
      <c r="RKS60" s="178"/>
      <c r="RKT60" s="177"/>
      <c r="RKU60" s="178"/>
      <c r="RKV60" s="177"/>
      <c r="RKW60" s="178"/>
      <c r="RKX60" s="177"/>
      <c r="RKY60" s="178"/>
      <c r="RKZ60" s="180"/>
      <c r="RLA60" s="181"/>
      <c r="RLB60" s="181"/>
      <c r="RLC60" s="176"/>
      <c r="RLD60" s="177"/>
      <c r="RLE60" s="178"/>
      <c r="RLF60" s="177"/>
      <c r="RLG60" s="177"/>
      <c r="RLH60" s="177"/>
      <c r="RLI60" s="177"/>
      <c r="RLJ60" s="177"/>
      <c r="RLK60" s="177"/>
      <c r="RLL60" s="177"/>
      <c r="RLM60" s="177"/>
      <c r="RLN60" s="177"/>
      <c r="RLO60" s="177"/>
      <c r="RLP60" s="177"/>
      <c r="RLQ60" s="177"/>
      <c r="RLR60" s="177"/>
      <c r="RLS60" s="177"/>
      <c r="RLT60" s="178"/>
      <c r="RLU60" s="178"/>
      <c r="RLV60" s="177"/>
      <c r="RLW60" s="177"/>
      <c r="RLX60" s="177"/>
      <c r="RLY60" s="178"/>
      <c r="RLZ60" s="177"/>
      <c r="RMA60" s="178"/>
      <c r="RMB60" s="177"/>
      <c r="RMC60" s="178"/>
      <c r="RMD60" s="177"/>
      <c r="RME60" s="178"/>
      <c r="RMF60" s="180"/>
      <c r="RMG60" s="181"/>
      <c r="RMH60" s="181"/>
      <c r="RMI60" s="176"/>
      <c r="RMJ60" s="177"/>
      <c r="RMK60" s="178"/>
      <c r="RML60" s="177"/>
      <c r="RMM60" s="177"/>
      <c r="RMN60" s="177"/>
      <c r="RMO60" s="177"/>
      <c r="RMP60" s="177"/>
      <c r="RMQ60" s="177"/>
      <c r="RMR60" s="177"/>
      <c r="RMS60" s="177"/>
      <c r="RMT60" s="177"/>
      <c r="RMU60" s="177"/>
      <c r="RMV60" s="177"/>
      <c r="RMW60" s="177"/>
      <c r="RMX60" s="177"/>
      <c r="RMY60" s="177"/>
      <c r="RMZ60" s="178"/>
      <c r="RNA60" s="178"/>
      <c r="RNB60" s="177"/>
      <c r="RNC60" s="177"/>
      <c r="RND60" s="177"/>
      <c r="RNE60" s="178"/>
      <c r="RNF60" s="177"/>
      <c r="RNG60" s="178"/>
      <c r="RNH60" s="177"/>
      <c r="RNI60" s="178"/>
      <c r="RNJ60" s="177"/>
      <c r="RNK60" s="178"/>
      <c r="RNL60" s="180"/>
      <c r="RNM60" s="181"/>
      <c r="RNN60" s="181"/>
      <c r="RNO60" s="176"/>
      <c r="RNP60" s="177"/>
      <c r="RNQ60" s="178"/>
      <c r="RNR60" s="177"/>
      <c r="RNS60" s="177"/>
      <c r="RNT60" s="177"/>
      <c r="RNU60" s="177"/>
      <c r="RNV60" s="177"/>
      <c r="RNW60" s="177"/>
      <c r="RNX60" s="177"/>
      <c r="RNY60" s="177"/>
      <c r="RNZ60" s="177"/>
      <c r="ROA60" s="177"/>
      <c r="ROB60" s="177"/>
      <c r="ROC60" s="177"/>
      <c r="ROD60" s="177"/>
      <c r="ROE60" s="177"/>
      <c r="ROF60" s="178"/>
      <c r="ROG60" s="178"/>
      <c r="ROH60" s="177"/>
      <c r="ROI60" s="177"/>
      <c r="ROJ60" s="177"/>
      <c r="ROK60" s="178"/>
      <c r="ROL60" s="177"/>
      <c r="ROM60" s="178"/>
      <c r="RON60" s="177"/>
      <c r="ROO60" s="178"/>
      <c r="ROP60" s="177"/>
      <c r="ROQ60" s="178"/>
      <c r="ROR60" s="180"/>
      <c r="ROS60" s="181"/>
      <c r="ROT60" s="181"/>
      <c r="ROU60" s="176"/>
      <c r="ROV60" s="177"/>
      <c r="ROW60" s="178"/>
      <c r="ROX60" s="177"/>
      <c r="ROY60" s="177"/>
      <c r="ROZ60" s="177"/>
      <c r="RPA60" s="177"/>
      <c r="RPB60" s="177"/>
      <c r="RPC60" s="177"/>
      <c r="RPD60" s="177"/>
      <c r="RPE60" s="177"/>
      <c r="RPF60" s="177"/>
      <c r="RPG60" s="177"/>
      <c r="RPH60" s="177"/>
      <c r="RPI60" s="177"/>
      <c r="RPJ60" s="177"/>
      <c r="RPK60" s="177"/>
      <c r="RPL60" s="178"/>
      <c r="RPM60" s="178"/>
      <c r="RPN60" s="177"/>
      <c r="RPO60" s="177"/>
      <c r="RPP60" s="177"/>
      <c r="RPQ60" s="178"/>
      <c r="RPR60" s="177"/>
      <c r="RPS60" s="178"/>
      <c r="RPT60" s="177"/>
      <c r="RPU60" s="178"/>
      <c r="RPV60" s="177"/>
      <c r="RPW60" s="178"/>
      <c r="RPX60" s="180"/>
      <c r="RPY60" s="181"/>
      <c r="RPZ60" s="181"/>
      <c r="RQA60" s="176"/>
      <c r="RQB60" s="177"/>
      <c r="RQC60" s="178"/>
      <c r="RQD60" s="177"/>
      <c r="RQE60" s="177"/>
      <c r="RQF60" s="177"/>
      <c r="RQG60" s="177"/>
      <c r="RQH60" s="177"/>
      <c r="RQI60" s="177"/>
      <c r="RQJ60" s="177"/>
      <c r="RQK60" s="177"/>
      <c r="RQL60" s="177"/>
      <c r="RQM60" s="177"/>
      <c r="RQN60" s="177"/>
      <c r="RQO60" s="177"/>
      <c r="RQP60" s="177"/>
      <c r="RQQ60" s="177"/>
      <c r="RQR60" s="178"/>
      <c r="RQS60" s="178"/>
      <c r="RQT60" s="177"/>
      <c r="RQU60" s="177"/>
      <c r="RQV60" s="177"/>
      <c r="RQW60" s="178"/>
      <c r="RQX60" s="177"/>
      <c r="RQY60" s="178"/>
      <c r="RQZ60" s="177"/>
      <c r="RRA60" s="178"/>
      <c r="RRB60" s="177"/>
      <c r="RRC60" s="178"/>
      <c r="RRD60" s="180"/>
      <c r="RRE60" s="181"/>
      <c r="RRF60" s="181"/>
      <c r="RRG60" s="176"/>
      <c r="RRH60" s="177"/>
      <c r="RRI60" s="178"/>
      <c r="RRJ60" s="177"/>
      <c r="RRK60" s="177"/>
      <c r="RRL60" s="177"/>
      <c r="RRM60" s="177"/>
      <c r="RRN60" s="177"/>
      <c r="RRO60" s="177"/>
      <c r="RRP60" s="177"/>
      <c r="RRQ60" s="177"/>
      <c r="RRR60" s="177"/>
      <c r="RRS60" s="177"/>
      <c r="RRT60" s="177"/>
      <c r="RRU60" s="177"/>
      <c r="RRV60" s="177"/>
      <c r="RRW60" s="177"/>
      <c r="RRX60" s="178"/>
      <c r="RRY60" s="178"/>
      <c r="RRZ60" s="177"/>
      <c r="RSA60" s="177"/>
      <c r="RSB60" s="177"/>
      <c r="RSC60" s="178"/>
      <c r="RSD60" s="177"/>
      <c r="RSE60" s="178"/>
      <c r="RSF60" s="177"/>
      <c r="RSG60" s="178"/>
      <c r="RSH60" s="177"/>
      <c r="RSI60" s="178"/>
      <c r="RSJ60" s="180"/>
      <c r="RSK60" s="181"/>
      <c r="RSL60" s="181"/>
      <c r="RSM60" s="176"/>
      <c r="RSN60" s="177"/>
      <c r="RSO60" s="178"/>
      <c r="RSP60" s="177"/>
      <c r="RSQ60" s="177"/>
      <c r="RSR60" s="177"/>
      <c r="RSS60" s="177"/>
      <c r="RST60" s="177"/>
      <c r="RSU60" s="177"/>
      <c r="RSV60" s="177"/>
      <c r="RSW60" s="177"/>
      <c r="RSX60" s="177"/>
      <c r="RSY60" s="177"/>
      <c r="RSZ60" s="177"/>
      <c r="RTA60" s="177"/>
      <c r="RTB60" s="177"/>
      <c r="RTC60" s="177"/>
      <c r="RTD60" s="178"/>
      <c r="RTE60" s="178"/>
      <c r="RTF60" s="177"/>
      <c r="RTG60" s="177"/>
      <c r="RTH60" s="177"/>
      <c r="RTI60" s="178"/>
      <c r="RTJ60" s="177"/>
      <c r="RTK60" s="178"/>
      <c r="RTL60" s="177"/>
      <c r="RTM60" s="178"/>
      <c r="RTN60" s="177"/>
      <c r="RTO60" s="178"/>
      <c r="RTP60" s="180"/>
      <c r="RTQ60" s="181"/>
      <c r="RTR60" s="181"/>
      <c r="RTS60" s="176"/>
      <c r="RTT60" s="177"/>
      <c r="RTU60" s="178"/>
      <c r="RTV60" s="177"/>
      <c r="RTW60" s="177"/>
      <c r="RTX60" s="177"/>
      <c r="RTY60" s="177"/>
      <c r="RTZ60" s="177"/>
      <c r="RUA60" s="177"/>
      <c r="RUB60" s="177"/>
      <c r="RUC60" s="177"/>
      <c r="RUD60" s="177"/>
      <c r="RUE60" s="177"/>
      <c r="RUF60" s="177"/>
      <c r="RUG60" s="177"/>
      <c r="RUH60" s="177"/>
      <c r="RUI60" s="177"/>
      <c r="RUJ60" s="178"/>
      <c r="RUK60" s="178"/>
      <c r="RUL60" s="177"/>
      <c r="RUM60" s="177"/>
      <c r="RUN60" s="177"/>
      <c r="RUO60" s="178"/>
      <c r="RUP60" s="177"/>
      <c r="RUQ60" s="178"/>
      <c r="RUR60" s="177"/>
      <c r="RUS60" s="178"/>
      <c r="RUT60" s="177"/>
      <c r="RUU60" s="178"/>
      <c r="RUV60" s="180"/>
      <c r="RUW60" s="181"/>
      <c r="RUX60" s="181"/>
      <c r="RUY60" s="176"/>
      <c r="RUZ60" s="177"/>
      <c r="RVA60" s="178"/>
      <c r="RVB60" s="177"/>
      <c r="RVC60" s="177"/>
      <c r="RVD60" s="177"/>
      <c r="RVE60" s="177"/>
      <c r="RVF60" s="177"/>
      <c r="RVG60" s="177"/>
      <c r="RVH60" s="177"/>
      <c r="RVI60" s="177"/>
      <c r="RVJ60" s="177"/>
      <c r="RVK60" s="177"/>
      <c r="RVL60" s="177"/>
      <c r="RVM60" s="177"/>
      <c r="RVN60" s="177"/>
      <c r="RVO60" s="177"/>
      <c r="RVP60" s="178"/>
      <c r="RVQ60" s="178"/>
      <c r="RVR60" s="177"/>
      <c r="RVS60" s="177"/>
      <c r="RVT60" s="177"/>
      <c r="RVU60" s="178"/>
      <c r="RVV60" s="177"/>
      <c r="RVW60" s="178"/>
      <c r="RVX60" s="177"/>
      <c r="RVY60" s="178"/>
      <c r="RVZ60" s="177"/>
      <c r="RWA60" s="178"/>
      <c r="RWB60" s="180"/>
      <c r="RWC60" s="181"/>
      <c r="RWD60" s="181"/>
      <c r="RWE60" s="176"/>
      <c r="RWF60" s="177"/>
      <c r="RWG60" s="178"/>
      <c r="RWH60" s="177"/>
      <c r="RWI60" s="177"/>
      <c r="RWJ60" s="177"/>
      <c r="RWK60" s="177"/>
      <c r="RWL60" s="177"/>
      <c r="RWM60" s="177"/>
      <c r="RWN60" s="177"/>
      <c r="RWO60" s="177"/>
      <c r="RWP60" s="177"/>
      <c r="RWQ60" s="177"/>
      <c r="RWR60" s="177"/>
      <c r="RWS60" s="177"/>
      <c r="RWT60" s="177"/>
      <c r="RWU60" s="177"/>
      <c r="RWV60" s="178"/>
      <c r="RWW60" s="178"/>
      <c r="RWX60" s="177"/>
      <c r="RWY60" s="177"/>
      <c r="RWZ60" s="177"/>
      <c r="RXA60" s="178"/>
      <c r="RXB60" s="177"/>
      <c r="RXC60" s="178"/>
      <c r="RXD60" s="177"/>
      <c r="RXE60" s="178"/>
      <c r="RXF60" s="177"/>
      <c r="RXG60" s="178"/>
      <c r="RXH60" s="180"/>
      <c r="RXI60" s="181"/>
      <c r="RXJ60" s="181"/>
      <c r="RXK60" s="176"/>
      <c r="RXL60" s="177"/>
      <c r="RXM60" s="178"/>
      <c r="RXN60" s="177"/>
      <c r="RXO60" s="177"/>
      <c r="RXP60" s="177"/>
      <c r="RXQ60" s="177"/>
      <c r="RXR60" s="177"/>
      <c r="RXS60" s="177"/>
      <c r="RXT60" s="177"/>
      <c r="RXU60" s="177"/>
      <c r="RXV60" s="177"/>
      <c r="RXW60" s="177"/>
      <c r="RXX60" s="177"/>
      <c r="RXY60" s="177"/>
      <c r="RXZ60" s="177"/>
      <c r="RYA60" s="177"/>
      <c r="RYB60" s="178"/>
      <c r="RYC60" s="178"/>
      <c r="RYD60" s="177"/>
      <c r="RYE60" s="177"/>
      <c r="RYF60" s="177"/>
      <c r="RYG60" s="178"/>
      <c r="RYH60" s="177"/>
      <c r="RYI60" s="178"/>
      <c r="RYJ60" s="177"/>
      <c r="RYK60" s="178"/>
      <c r="RYL60" s="177"/>
      <c r="RYM60" s="178"/>
      <c r="RYN60" s="180"/>
      <c r="RYO60" s="181"/>
      <c r="RYP60" s="181"/>
      <c r="RYQ60" s="176"/>
      <c r="RYR60" s="177"/>
      <c r="RYS60" s="178"/>
      <c r="RYT60" s="177"/>
      <c r="RYU60" s="177"/>
      <c r="RYV60" s="177"/>
      <c r="RYW60" s="177"/>
      <c r="RYX60" s="177"/>
      <c r="RYY60" s="177"/>
      <c r="RYZ60" s="177"/>
      <c r="RZA60" s="177"/>
      <c r="RZB60" s="177"/>
      <c r="RZC60" s="177"/>
      <c r="RZD60" s="177"/>
      <c r="RZE60" s="177"/>
      <c r="RZF60" s="177"/>
      <c r="RZG60" s="177"/>
      <c r="RZH60" s="178"/>
      <c r="RZI60" s="178"/>
      <c r="RZJ60" s="177"/>
      <c r="RZK60" s="177"/>
      <c r="RZL60" s="177"/>
      <c r="RZM60" s="178"/>
      <c r="RZN60" s="177"/>
      <c r="RZO60" s="178"/>
      <c r="RZP60" s="177"/>
      <c r="RZQ60" s="178"/>
      <c r="RZR60" s="177"/>
      <c r="RZS60" s="178"/>
      <c r="RZT60" s="180"/>
      <c r="RZU60" s="181"/>
      <c r="RZV60" s="181"/>
      <c r="RZW60" s="176"/>
      <c r="RZX60" s="177"/>
      <c r="RZY60" s="178"/>
      <c r="RZZ60" s="177"/>
      <c r="SAA60" s="177"/>
      <c r="SAB60" s="177"/>
      <c r="SAC60" s="177"/>
      <c r="SAD60" s="177"/>
      <c r="SAE60" s="177"/>
      <c r="SAF60" s="177"/>
      <c r="SAG60" s="177"/>
      <c r="SAH60" s="177"/>
      <c r="SAI60" s="177"/>
      <c r="SAJ60" s="177"/>
      <c r="SAK60" s="177"/>
      <c r="SAL60" s="177"/>
      <c r="SAM60" s="177"/>
      <c r="SAN60" s="178"/>
      <c r="SAO60" s="178"/>
      <c r="SAP60" s="177"/>
      <c r="SAQ60" s="177"/>
      <c r="SAR60" s="177"/>
      <c r="SAS60" s="178"/>
      <c r="SAT60" s="177"/>
      <c r="SAU60" s="178"/>
      <c r="SAV60" s="177"/>
      <c r="SAW60" s="178"/>
      <c r="SAX60" s="177"/>
      <c r="SAY60" s="178"/>
      <c r="SAZ60" s="180"/>
      <c r="SBA60" s="181"/>
      <c r="SBB60" s="181"/>
      <c r="SBC60" s="176"/>
      <c r="SBD60" s="177"/>
      <c r="SBE60" s="178"/>
      <c r="SBF60" s="177"/>
      <c r="SBG60" s="177"/>
      <c r="SBH60" s="177"/>
      <c r="SBI60" s="177"/>
      <c r="SBJ60" s="177"/>
      <c r="SBK60" s="177"/>
      <c r="SBL60" s="177"/>
      <c r="SBM60" s="177"/>
      <c r="SBN60" s="177"/>
      <c r="SBO60" s="177"/>
      <c r="SBP60" s="177"/>
      <c r="SBQ60" s="177"/>
      <c r="SBR60" s="177"/>
      <c r="SBS60" s="177"/>
      <c r="SBT60" s="178"/>
      <c r="SBU60" s="178"/>
      <c r="SBV60" s="177"/>
      <c r="SBW60" s="177"/>
      <c r="SBX60" s="177"/>
      <c r="SBY60" s="178"/>
      <c r="SBZ60" s="177"/>
      <c r="SCA60" s="178"/>
      <c r="SCB60" s="177"/>
      <c r="SCC60" s="178"/>
      <c r="SCD60" s="177"/>
      <c r="SCE60" s="178"/>
      <c r="SCF60" s="180"/>
      <c r="SCG60" s="181"/>
      <c r="SCH60" s="181"/>
      <c r="SCI60" s="176"/>
      <c r="SCJ60" s="177"/>
      <c r="SCK60" s="178"/>
      <c r="SCL60" s="177"/>
      <c r="SCM60" s="177"/>
      <c r="SCN60" s="177"/>
      <c r="SCO60" s="177"/>
      <c r="SCP60" s="177"/>
      <c r="SCQ60" s="177"/>
      <c r="SCR60" s="177"/>
      <c r="SCS60" s="177"/>
      <c r="SCT60" s="177"/>
      <c r="SCU60" s="177"/>
      <c r="SCV60" s="177"/>
      <c r="SCW60" s="177"/>
      <c r="SCX60" s="177"/>
      <c r="SCY60" s="177"/>
      <c r="SCZ60" s="178"/>
      <c r="SDA60" s="178"/>
      <c r="SDB60" s="177"/>
      <c r="SDC60" s="177"/>
      <c r="SDD60" s="177"/>
      <c r="SDE60" s="178"/>
      <c r="SDF60" s="177"/>
      <c r="SDG60" s="178"/>
      <c r="SDH60" s="177"/>
      <c r="SDI60" s="178"/>
      <c r="SDJ60" s="177"/>
      <c r="SDK60" s="178"/>
      <c r="SDL60" s="180"/>
      <c r="SDM60" s="181"/>
      <c r="SDN60" s="181"/>
      <c r="SDO60" s="176"/>
      <c r="SDP60" s="177"/>
      <c r="SDQ60" s="178"/>
      <c r="SDR60" s="177"/>
      <c r="SDS60" s="177"/>
      <c r="SDT60" s="177"/>
      <c r="SDU60" s="177"/>
      <c r="SDV60" s="177"/>
      <c r="SDW60" s="177"/>
      <c r="SDX60" s="177"/>
      <c r="SDY60" s="177"/>
      <c r="SDZ60" s="177"/>
      <c r="SEA60" s="177"/>
      <c r="SEB60" s="177"/>
      <c r="SEC60" s="177"/>
      <c r="SED60" s="177"/>
      <c r="SEE60" s="177"/>
      <c r="SEF60" s="178"/>
      <c r="SEG60" s="178"/>
      <c r="SEH60" s="177"/>
      <c r="SEI60" s="177"/>
      <c r="SEJ60" s="177"/>
      <c r="SEK60" s="178"/>
      <c r="SEL60" s="177"/>
      <c r="SEM60" s="178"/>
      <c r="SEN60" s="177"/>
      <c r="SEO60" s="178"/>
      <c r="SEP60" s="177"/>
      <c r="SEQ60" s="178"/>
      <c r="SER60" s="180"/>
      <c r="SES60" s="181"/>
      <c r="SET60" s="181"/>
      <c r="SEU60" s="176"/>
      <c r="SEV60" s="177"/>
      <c r="SEW60" s="178"/>
      <c r="SEX60" s="177"/>
      <c r="SEY60" s="177"/>
      <c r="SEZ60" s="177"/>
      <c r="SFA60" s="177"/>
      <c r="SFB60" s="177"/>
      <c r="SFC60" s="177"/>
      <c r="SFD60" s="177"/>
      <c r="SFE60" s="177"/>
      <c r="SFF60" s="177"/>
      <c r="SFG60" s="177"/>
      <c r="SFH60" s="177"/>
      <c r="SFI60" s="177"/>
      <c r="SFJ60" s="177"/>
      <c r="SFK60" s="177"/>
      <c r="SFL60" s="178"/>
      <c r="SFM60" s="178"/>
      <c r="SFN60" s="177"/>
      <c r="SFO60" s="177"/>
      <c r="SFP60" s="177"/>
      <c r="SFQ60" s="178"/>
      <c r="SFR60" s="177"/>
      <c r="SFS60" s="178"/>
      <c r="SFT60" s="177"/>
      <c r="SFU60" s="178"/>
      <c r="SFV60" s="177"/>
      <c r="SFW60" s="178"/>
      <c r="SFX60" s="180"/>
      <c r="SFY60" s="181"/>
      <c r="SFZ60" s="181"/>
      <c r="SGA60" s="176"/>
      <c r="SGB60" s="177"/>
      <c r="SGC60" s="178"/>
      <c r="SGD60" s="177"/>
      <c r="SGE60" s="177"/>
      <c r="SGF60" s="177"/>
      <c r="SGG60" s="177"/>
      <c r="SGH60" s="177"/>
      <c r="SGI60" s="177"/>
      <c r="SGJ60" s="177"/>
      <c r="SGK60" s="177"/>
      <c r="SGL60" s="177"/>
      <c r="SGM60" s="177"/>
      <c r="SGN60" s="177"/>
      <c r="SGO60" s="177"/>
      <c r="SGP60" s="177"/>
      <c r="SGQ60" s="177"/>
      <c r="SGR60" s="178"/>
      <c r="SGS60" s="178"/>
      <c r="SGT60" s="177"/>
      <c r="SGU60" s="177"/>
      <c r="SGV60" s="177"/>
      <c r="SGW60" s="178"/>
      <c r="SGX60" s="177"/>
      <c r="SGY60" s="178"/>
      <c r="SGZ60" s="177"/>
      <c r="SHA60" s="178"/>
      <c r="SHB60" s="177"/>
      <c r="SHC60" s="178"/>
      <c r="SHD60" s="180"/>
      <c r="SHE60" s="181"/>
      <c r="SHF60" s="181"/>
      <c r="SHG60" s="176"/>
      <c r="SHH60" s="177"/>
      <c r="SHI60" s="178"/>
      <c r="SHJ60" s="177"/>
      <c r="SHK60" s="177"/>
      <c r="SHL60" s="177"/>
      <c r="SHM60" s="177"/>
      <c r="SHN60" s="177"/>
      <c r="SHO60" s="177"/>
      <c r="SHP60" s="177"/>
      <c r="SHQ60" s="177"/>
      <c r="SHR60" s="177"/>
      <c r="SHS60" s="177"/>
      <c r="SHT60" s="177"/>
      <c r="SHU60" s="177"/>
      <c r="SHV60" s="177"/>
      <c r="SHW60" s="177"/>
      <c r="SHX60" s="178"/>
      <c r="SHY60" s="178"/>
      <c r="SHZ60" s="177"/>
      <c r="SIA60" s="177"/>
      <c r="SIB60" s="177"/>
      <c r="SIC60" s="178"/>
      <c r="SID60" s="177"/>
      <c r="SIE60" s="178"/>
      <c r="SIF60" s="177"/>
      <c r="SIG60" s="178"/>
      <c r="SIH60" s="177"/>
      <c r="SII60" s="178"/>
      <c r="SIJ60" s="180"/>
      <c r="SIK60" s="181"/>
      <c r="SIL60" s="181"/>
      <c r="SIM60" s="176"/>
      <c r="SIN60" s="177"/>
      <c r="SIO60" s="178"/>
      <c r="SIP60" s="177"/>
      <c r="SIQ60" s="177"/>
      <c r="SIR60" s="177"/>
      <c r="SIS60" s="177"/>
      <c r="SIT60" s="177"/>
      <c r="SIU60" s="177"/>
      <c r="SIV60" s="177"/>
      <c r="SIW60" s="177"/>
      <c r="SIX60" s="177"/>
      <c r="SIY60" s="177"/>
      <c r="SIZ60" s="177"/>
      <c r="SJA60" s="177"/>
      <c r="SJB60" s="177"/>
      <c r="SJC60" s="177"/>
      <c r="SJD60" s="178"/>
      <c r="SJE60" s="178"/>
      <c r="SJF60" s="177"/>
      <c r="SJG60" s="177"/>
      <c r="SJH60" s="177"/>
      <c r="SJI60" s="178"/>
      <c r="SJJ60" s="177"/>
      <c r="SJK60" s="178"/>
      <c r="SJL60" s="177"/>
      <c r="SJM60" s="178"/>
      <c r="SJN60" s="177"/>
      <c r="SJO60" s="178"/>
      <c r="SJP60" s="180"/>
      <c r="SJQ60" s="181"/>
      <c r="SJR60" s="181"/>
      <c r="SJS60" s="176"/>
      <c r="SJT60" s="177"/>
      <c r="SJU60" s="178"/>
      <c r="SJV60" s="177"/>
      <c r="SJW60" s="177"/>
      <c r="SJX60" s="177"/>
      <c r="SJY60" s="177"/>
      <c r="SJZ60" s="177"/>
      <c r="SKA60" s="177"/>
      <c r="SKB60" s="177"/>
      <c r="SKC60" s="177"/>
      <c r="SKD60" s="177"/>
      <c r="SKE60" s="177"/>
      <c r="SKF60" s="177"/>
      <c r="SKG60" s="177"/>
      <c r="SKH60" s="177"/>
      <c r="SKI60" s="177"/>
      <c r="SKJ60" s="178"/>
      <c r="SKK60" s="178"/>
      <c r="SKL60" s="177"/>
      <c r="SKM60" s="177"/>
      <c r="SKN60" s="177"/>
      <c r="SKO60" s="178"/>
      <c r="SKP60" s="177"/>
      <c r="SKQ60" s="178"/>
      <c r="SKR60" s="177"/>
      <c r="SKS60" s="178"/>
      <c r="SKT60" s="177"/>
      <c r="SKU60" s="178"/>
      <c r="SKV60" s="180"/>
      <c r="SKW60" s="181"/>
      <c r="SKX60" s="181"/>
      <c r="SKY60" s="176"/>
      <c r="SKZ60" s="177"/>
      <c r="SLA60" s="178"/>
      <c r="SLB60" s="177"/>
      <c r="SLC60" s="177"/>
      <c r="SLD60" s="177"/>
      <c r="SLE60" s="177"/>
      <c r="SLF60" s="177"/>
      <c r="SLG60" s="177"/>
      <c r="SLH60" s="177"/>
      <c r="SLI60" s="177"/>
      <c r="SLJ60" s="177"/>
      <c r="SLK60" s="177"/>
      <c r="SLL60" s="177"/>
      <c r="SLM60" s="177"/>
      <c r="SLN60" s="177"/>
      <c r="SLO60" s="177"/>
      <c r="SLP60" s="178"/>
      <c r="SLQ60" s="178"/>
      <c r="SLR60" s="177"/>
      <c r="SLS60" s="177"/>
      <c r="SLT60" s="177"/>
      <c r="SLU60" s="178"/>
      <c r="SLV60" s="177"/>
      <c r="SLW60" s="178"/>
      <c r="SLX60" s="177"/>
      <c r="SLY60" s="178"/>
      <c r="SLZ60" s="177"/>
      <c r="SMA60" s="178"/>
      <c r="SMB60" s="180"/>
      <c r="SMC60" s="181"/>
      <c r="SMD60" s="181"/>
      <c r="SME60" s="176"/>
      <c r="SMF60" s="177"/>
      <c r="SMG60" s="178"/>
      <c r="SMH60" s="177"/>
      <c r="SMI60" s="177"/>
      <c r="SMJ60" s="177"/>
      <c r="SMK60" s="177"/>
      <c r="SML60" s="177"/>
      <c r="SMM60" s="177"/>
      <c r="SMN60" s="177"/>
      <c r="SMO60" s="177"/>
      <c r="SMP60" s="177"/>
      <c r="SMQ60" s="177"/>
      <c r="SMR60" s="177"/>
      <c r="SMS60" s="177"/>
      <c r="SMT60" s="177"/>
      <c r="SMU60" s="177"/>
      <c r="SMV60" s="178"/>
      <c r="SMW60" s="178"/>
      <c r="SMX60" s="177"/>
      <c r="SMY60" s="177"/>
      <c r="SMZ60" s="177"/>
      <c r="SNA60" s="178"/>
      <c r="SNB60" s="177"/>
      <c r="SNC60" s="178"/>
      <c r="SND60" s="177"/>
      <c r="SNE60" s="178"/>
      <c r="SNF60" s="177"/>
      <c r="SNG60" s="178"/>
      <c r="SNH60" s="180"/>
      <c r="SNI60" s="181"/>
      <c r="SNJ60" s="181"/>
      <c r="SNK60" s="176"/>
      <c r="SNL60" s="177"/>
      <c r="SNM60" s="178"/>
      <c r="SNN60" s="177"/>
      <c r="SNO60" s="177"/>
      <c r="SNP60" s="177"/>
      <c r="SNQ60" s="177"/>
      <c r="SNR60" s="177"/>
      <c r="SNS60" s="177"/>
      <c r="SNT60" s="177"/>
      <c r="SNU60" s="177"/>
      <c r="SNV60" s="177"/>
      <c r="SNW60" s="177"/>
      <c r="SNX60" s="177"/>
      <c r="SNY60" s="177"/>
      <c r="SNZ60" s="177"/>
      <c r="SOA60" s="177"/>
      <c r="SOB60" s="178"/>
      <c r="SOC60" s="178"/>
      <c r="SOD60" s="177"/>
      <c r="SOE60" s="177"/>
      <c r="SOF60" s="177"/>
      <c r="SOG60" s="178"/>
      <c r="SOH60" s="177"/>
      <c r="SOI60" s="178"/>
      <c r="SOJ60" s="177"/>
      <c r="SOK60" s="178"/>
      <c r="SOL60" s="177"/>
      <c r="SOM60" s="178"/>
      <c r="SON60" s="180"/>
      <c r="SOO60" s="181"/>
      <c r="SOP60" s="181"/>
      <c r="SOQ60" s="176"/>
      <c r="SOR60" s="177"/>
      <c r="SOS60" s="178"/>
      <c r="SOT60" s="177"/>
      <c r="SOU60" s="177"/>
      <c r="SOV60" s="177"/>
      <c r="SOW60" s="177"/>
      <c r="SOX60" s="177"/>
      <c r="SOY60" s="177"/>
      <c r="SOZ60" s="177"/>
      <c r="SPA60" s="177"/>
      <c r="SPB60" s="177"/>
      <c r="SPC60" s="177"/>
      <c r="SPD60" s="177"/>
      <c r="SPE60" s="177"/>
      <c r="SPF60" s="177"/>
      <c r="SPG60" s="177"/>
      <c r="SPH60" s="178"/>
      <c r="SPI60" s="178"/>
      <c r="SPJ60" s="177"/>
      <c r="SPK60" s="177"/>
      <c r="SPL60" s="177"/>
      <c r="SPM60" s="178"/>
      <c r="SPN60" s="177"/>
      <c r="SPO60" s="178"/>
      <c r="SPP60" s="177"/>
      <c r="SPQ60" s="178"/>
      <c r="SPR60" s="177"/>
      <c r="SPS60" s="178"/>
      <c r="SPT60" s="180"/>
      <c r="SPU60" s="181"/>
      <c r="SPV60" s="181"/>
      <c r="SPW60" s="176"/>
      <c r="SPX60" s="177"/>
      <c r="SPY60" s="178"/>
      <c r="SPZ60" s="177"/>
      <c r="SQA60" s="177"/>
      <c r="SQB60" s="177"/>
      <c r="SQC60" s="177"/>
      <c r="SQD60" s="177"/>
      <c r="SQE60" s="177"/>
      <c r="SQF60" s="177"/>
      <c r="SQG60" s="177"/>
      <c r="SQH60" s="177"/>
      <c r="SQI60" s="177"/>
      <c r="SQJ60" s="177"/>
      <c r="SQK60" s="177"/>
      <c r="SQL60" s="177"/>
      <c r="SQM60" s="177"/>
      <c r="SQN60" s="178"/>
      <c r="SQO60" s="178"/>
      <c r="SQP60" s="177"/>
      <c r="SQQ60" s="177"/>
      <c r="SQR60" s="177"/>
      <c r="SQS60" s="178"/>
      <c r="SQT60" s="177"/>
      <c r="SQU60" s="178"/>
      <c r="SQV60" s="177"/>
      <c r="SQW60" s="178"/>
      <c r="SQX60" s="177"/>
      <c r="SQY60" s="178"/>
      <c r="SQZ60" s="180"/>
      <c r="SRA60" s="181"/>
      <c r="SRB60" s="181"/>
      <c r="SRC60" s="176"/>
      <c r="SRD60" s="177"/>
      <c r="SRE60" s="178"/>
      <c r="SRF60" s="177"/>
      <c r="SRG60" s="177"/>
      <c r="SRH60" s="177"/>
      <c r="SRI60" s="177"/>
      <c r="SRJ60" s="177"/>
      <c r="SRK60" s="177"/>
      <c r="SRL60" s="177"/>
      <c r="SRM60" s="177"/>
      <c r="SRN60" s="177"/>
      <c r="SRO60" s="177"/>
      <c r="SRP60" s="177"/>
      <c r="SRQ60" s="177"/>
      <c r="SRR60" s="177"/>
      <c r="SRS60" s="177"/>
      <c r="SRT60" s="178"/>
      <c r="SRU60" s="178"/>
      <c r="SRV60" s="177"/>
      <c r="SRW60" s="177"/>
      <c r="SRX60" s="177"/>
      <c r="SRY60" s="178"/>
      <c r="SRZ60" s="177"/>
      <c r="SSA60" s="178"/>
      <c r="SSB60" s="177"/>
      <c r="SSC60" s="178"/>
      <c r="SSD60" s="177"/>
      <c r="SSE60" s="178"/>
      <c r="SSF60" s="180"/>
      <c r="SSG60" s="181"/>
      <c r="SSH60" s="181"/>
      <c r="SSI60" s="176"/>
      <c r="SSJ60" s="177"/>
      <c r="SSK60" s="178"/>
      <c r="SSL60" s="177"/>
      <c r="SSM60" s="177"/>
      <c r="SSN60" s="177"/>
      <c r="SSO60" s="177"/>
      <c r="SSP60" s="177"/>
      <c r="SSQ60" s="177"/>
      <c r="SSR60" s="177"/>
      <c r="SSS60" s="177"/>
      <c r="SST60" s="177"/>
      <c r="SSU60" s="177"/>
      <c r="SSV60" s="177"/>
      <c r="SSW60" s="177"/>
      <c r="SSX60" s="177"/>
      <c r="SSY60" s="177"/>
      <c r="SSZ60" s="178"/>
      <c r="STA60" s="178"/>
      <c r="STB60" s="177"/>
      <c r="STC60" s="177"/>
      <c r="STD60" s="177"/>
      <c r="STE60" s="178"/>
      <c r="STF60" s="177"/>
      <c r="STG60" s="178"/>
      <c r="STH60" s="177"/>
      <c r="STI60" s="178"/>
      <c r="STJ60" s="177"/>
      <c r="STK60" s="178"/>
      <c r="STL60" s="180"/>
      <c r="STM60" s="181"/>
      <c r="STN60" s="181"/>
      <c r="STO60" s="176"/>
      <c r="STP60" s="177"/>
      <c r="STQ60" s="178"/>
      <c r="STR60" s="177"/>
      <c r="STS60" s="177"/>
      <c r="STT60" s="177"/>
      <c r="STU60" s="177"/>
      <c r="STV60" s="177"/>
      <c r="STW60" s="177"/>
      <c r="STX60" s="177"/>
      <c r="STY60" s="177"/>
      <c r="STZ60" s="177"/>
      <c r="SUA60" s="177"/>
      <c r="SUB60" s="177"/>
      <c r="SUC60" s="177"/>
      <c r="SUD60" s="177"/>
      <c r="SUE60" s="177"/>
      <c r="SUF60" s="178"/>
      <c r="SUG60" s="178"/>
      <c r="SUH60" s="177"/>
      <c r="SUI60" s="177"/>
      <c r="SUJ60" s="177"/>
      <c r="SUK60" s="178"/>
      <c r="SUL60" s="177"/>
      <c r="SUM60" s="178"/>
      <c r="SUN60" s="177"/>
      <c r="SUO60" s="178"/>
      <c r="SUP60" s="177"/>
      <c r="SUQ60" s="178"/>
      <c r="SUR60" s="180"/>
      <c r="SUS60" s="181"/>
      <c r="SUT60" s="181"/>
      <c r="SUU60" s="176"/>
      <c r="SUV60" s="177"/>
      <c r="SUW60" s="178"/>
      <c r="SUX60" s="177"/>
      <c r="SUY60" s="177"/>
      <c r="SUZ60" s="177"/>
      <c r="SVA60" s="177"/>
      <c r="SVB60" s="177"/>
      <c r="SVC60" s="177"/>
      <c r="SVD60" s="177"/>
      <c r="SVE60" s="177"/>
      <c r="SVF60" s="177"/>
      <c r="SVG60" s="177"/>
      <c r="SVH60" s="177"/>
      <c r="SVI60" s="177"/>
      <c r="SVJ60" s="177"/>
      <c r="SVK60" s="177"/>
      <c r="SVL60" s="178"/>
      <c r="SVM60" s="178"/>
      <c r="SVN60" s="177"/>
      <c r="SVO60" s="177"/>
      <c r="SVP60" s="177"/>
      <c r="SVQ60" s="178"/>
      <c r="SVR60" s="177"/>
      <c r="SVS60" s="178"/>
      <c r="SVT60" s="177"/>
      <c r="SVU60" s="178"/>
      <c r="SVV60" s="177"/>
      <c r="SVW60" s="178"/>
      <c r="SVX60" s="180"/>
      <c r="SVY60" s="181"/>
      <c r="SVZ60" s="181"/>
      <c r="SWA60" s="176"/>
      <c r="SWB60" s="177"/>
      <c r="SWC60" s="178"/>
      <c r="SWD60" s="177"/>
      <c r="SWE60" s="177"/>
      <c r="SWF60" s="177"/>
      <c r="SWG60" s="177"/>
      <c r="SWH60" s="177"/>
      <c r="SWI60" s="177"/>
      <c r="SWJ60" s="177"/>
      <c r="SWK60" s="177"/>
      <c r="SWL60" s="177"/>
      <c r="SWM60" s="177"/>
      <c r="SWN60" s="177"/>
      <c r="SWO60" s="177"/>
      <c r="SWP60" s="177"/>
      <c r="SWQ60" s="177"/>
      <c r="SWR60" s="178"/>
      <c r="SWS60" s="178"/>
      <c r="SWT60" s="177"/>
      <c r="SWU60" s="177"/>
      <c r="SWV60" s="177"/>
      <c r="SWW60" s="178"/>
      <c r="SWX60" s="177"/>
      <c r="SWY60" s="178"/>
      <c r="SWZ60" s="177"/>
      <c r="SXA60" s="178"/>
      <c r="SXB60" s="177"/>
      <c r="SXC60" s="178"/>
      <c r="SXD60" s="180"/>
      <c r="SXE60" s="181"/>
      <c r="SXF60" s="181"/>
      <c r="SXG60" s="176"/>
      <c r="SXH60" s="177"/>
      <c r="SXI60" s="178"/>
      <c r="SXJ60" s="177"/>
      <c r="SXK60" s="177"/>
      <c r="SXL60" s="177"/>
      <c r="SXM60" s="177"/>
      <c r="SXN60" s="177"/>
      <c r="SXO60" s="177"/>
      <c r="SXP60" s="177"/>
      <c r="SXQ60" s="177"/>
      <c r="SXR60" s="177"/>
      <c r="SXS60" s="177"/>
      <c r="SXT60" s="177"/>
      <c r="SXU60" s="177"/>
      <c r="SXV60" s="177"/>
      <c r="SXW60" s="177"/>
      <c r="SXX60" s="178"/>
      <c r="SXY60" s="178"/>
      <c r="SXZ60" s="177"/>
      <c r="SYA60" s="177"/>
      <c r="SYB60" s="177"/>
      <c r="SYC60" s="178"/>
      <c r="SYD60" s="177"/>
      <c r="SYE60" s="178"/>
      <c r="SYF60" s="177"/>
      <c r="SYG60" s="178"/>
      <c r="SYH60" s="177"/>
      <c r="SYI60" s="178"/>
      <c r="SYJ60" s="180"/>
      <c r="SYK60" s="181"/>
      <c r="SYL60" s="181"/>
      <c r="SYM60" s="176"/>
      <c r="SYN60" s="177"/>
      <c r="SYO60" s="178"/>
      <c r="SYP60" s="177"/>
      <c r="SYQ60" s="177"/>
      <c r="SYR60" s="177"/>
      <c r="SYS60" s="177"/>
      <c r="SYT60" s="177"/>
      <c r="SYU60" s="177"/>
      <c r="SYV60" s="177"/>
      <c r="SYW60" s="177"/>
      <c r="SYX60" s="177"/>
      <c r="SYY60" s="177"/>
      <c r="SYZ60" s="177"/>
      <c r="SZA60" s="177"/>
      <c r="SZB60" s="177"/>
      <c r="SZC60" s="177"/>
      <c r="SZD60" s="178"/>
      <c r="SZE60" s="178"/>
      <c r="SZF60" s="177"/>
      <c r="SZG60" s="177"/>
      <c r="SZH60" s="177"/>
      <c r="SZI60" s="178"/>
      <c r="SZJ60" s="177"/>
      <c r="SZK60" s="178"/>
      <c r="SZL60" s="177"/>
      <c r="SZM60" s="178"/>
      <c r="SZN60" s="177"/>
      <c r="SZO60" s="178"/>
      <c r="SZP60" s="180"/>
      <c r="SZQ60" s="181"/>
      <c r="SZR60" s="181"/>
      <c r="SZS60" s="176"/>
      <c r="SZT60" s="177"/>
      <c r="SZU60" s="178"/>
      <c r="SZV60" s="177"/>
      <c r="SZW60" s="177"/>
      <c r="SZX60" s="177"/>
      <c r="SZY60" s="177"/>
      <c r="SZZ60" s="177"/>
      <c r="TAA60" s="177"/>
      <c r="TAB60" s="177"/>
      <c r="TAC60" s="177"/>
      <c r="TAD60" s="177"/>
      <c r="TAE60" s="177"/>
      <c r="TAF60" s="177"/>
      <c r="TAG60" s="177"/>
      <c r="TAH60" s="177"/>
      <c r="TAI60" s="177"/>
      <c r="TAJ60" s="178"/>
      <c r="TAK60" s="178"/>
      <c r="TAL60" s="177"/>
      <c r="TAM60" s="177"/>
      <c r="TAN60" s="177"/>
      <c r="TAO60" s="178"/>
      <c r="TAP60" s="177"/>
      <c r="TAQ60" s="178"/>
      <c r="TAR60" s="177"/>
      <c r="TAS60" s="178"/>
      <c r="TAT60" s="177"/>
      <c r="TAU60" s="178"/>
      <c r="TAV60" s="180"/>
      <c r="TAW60" s="181"/>
      <c r="TAX60" s="181"/>
      <c r="TAY60" s="176"/>
      <c r="TAZ60" s="177"/>
      <c r="TBA60" s="178"/>
      <c r="TBB60" s="177"/>
      <c r="TBC60" s="177"/>
      <c r="TBD60" s="177"/>
      <c r="TBE60" s="177"/>
      <c r="TBF60" s="177"/>
      <c r="TBG60" s="177"/>
      <c r="TBH60" s="177"/>
      <c r="TBI60" s="177"/>
      <c r="TBJ60" s="177"/>
      <c r="TBK60" s="177"/>
      <c r="TBL60" s="177"/>
      <c r="TBM60" s="177"/>
      <c r="TBN60" s="177"/>
      <c r="TBO60" s="177"/>
      <c r="TBP60" s="178"/>
      <c r="TBQ60" s="178"/>
      <c r="TBR60" s="177"/>
      <c r="TBS60" s="177"/>
      <c r="TBT60" s="177"/>
      <c r="TBU60" s="178"/>
      <c r="TBV60" s="177"/>
      <c r="TBW60" s="178"/>
      <c r="TBX60" s="177"/>
      <c r="TBY60" s="178"/>
      <c r="TBZ60" s="177"/>
      <c r="TCA60" s="178"/>
      <c r="TCB60" s="180"/>
      <c r="TCC60" s="181"/>
      <c r="TCD60" s="181"/>
      <c r="TCE60" s="176"/>
      <c r="TCF60" s="177"/>
      <c r="TCG60" s="178"/>
      <c r="TCH60" s="177"/>
      <c r="TCI60" s="177"/>
      <c r="TCJ60" s="177"/>
      <c r="TCK60" s="177"/>
      <c r="TCL60" s="177"/>
      <c r="TCM60" s="177"/>
      <c r="TCN60" s="177"/>
      <c r="TCO60" s="177"/>
      <c r="TCP60" s="177"/>
      <c r="TCQ60" s="177"/>
      <c r="TCR60" s="177"/>
      <c r="TCS60" s="177"/>
      <c r="TCT60" s="177"/>
      <c r="TCU60" s="177"/>
      <c r="TCV60" s="178"/>
      <c r="TCW60" s="178"/>
      <c r="TCX60" s="177"/>
      <c r="TCY60" s="177"/>
      <c r="TCZ60" s="177"/>
      <c r="TDA60" s="178"/>
      <c r="TDB60" s="177"/>
      <c r="TDC60" s="178"/>
      <c r="TDD60" s="177"/>
      <c r="TDE60" s="178"/>
      <c r="TDF60" s="177"/>
      <c r="TDG60" s="178"/>
      <c r="TDH60" s="180"/>
      <c r="TDI60" s="181"/>
      <c r="TDJ60" s="181"/>
      <c r="TDK60" s="176"/>
      <c r="TDL60" s="177"/>
      <c r="TDM60" s="178"/>
      <c r="TDN60" s="177"/>
      <c r="TDO60" s="177"/>
      <c r="TDP60" s="177"/>
      <c r="TDQ60" s="177"/>
      <c r="TDR60" s="177"/>
      <c r="TDS60" s="177"/>
      <c r="TDT60" s="177"/>
      <c r="TDU60" s="177"/>
      <c r="TDV60" s="177"/>
      <c r="TDW60" s="177"/>
      <c r="TDX60" s="177"/>
      <c r="TDY60" s="177"/>
      <c r="TDZ60" s="177"/>
      <c r="TEA60" s="177"/>
      <c r="TEB60" s="178"/>
      <c r="TEC60" s="178"/>
      <c r="TED60" s="177"/>
      <c r="TEE60" s="177"/>
      <c r="TEF60" s="177"/>
      <c r="TEG60" s="178"/>
      <c r="TEH60" s="177"/>
      <c r="TEI60" s="178"/>
      <c r="TEJ60" s="177"/>
      <c r="TEK60" s="178"/>
      <c r="TEL60" s="177"/>
      <c r="TEM60" s="178"/>
      <c r="TEN60" s="180"/>
      <c r="TEO60" s="181"/>
      <c r="TEP60" s="181"/>
      <c r="TEQ60" s="176"/>
      <c r="TER60" s="177"/>
      <c r="TES60" s="178"/>
      <c r="TET60" s="177"/>
      <c r="TEU60" s="177"/>
      <c r="TEV60" s="177"/>
      <c r="TEW60" s="177"/>
      <c r="TEX60" s="177"/>
      <c r="TEY60" s="177"/>
      <c r="TEZ60" s="177"/>
      <c r="TFA60" s="177"/>
      <c r="TFB60" s="177"/>
      <c r="TFC60" s="177"/>
      <c r="TFD60" s="177"/>
      <c r="TFE60" s="177"/>
      <c r="TFF60" s="177"/>
      <c r="TFG60" s="177"/>
      <c r="TFH60" s="178"/>
      <c r="TFI60" s="178"/>
      <c r="TFJ60" s="177"/>
      <c r="TFK60" s="177"/>
      <c r="TFL60" s="177"/>
      <c r="TFM60" s="178"/>
      <c r="TFN60" s="177"/>
      <c r="TFO60" s="178"/>
      <c r="TFP60" s="177"/>
      <c r="TFQ60" s="178"/>
      <c r="TFR60" s="177"/>
      <c r="TFS60" s="178"/>
      <c r="TFT60" s="180"/>
      <c r="TFU60" s="181"/>
      <c r="TFV60" s="181"/>
      <c r="TFW60" s="176"/>
      <c r="TFX60" s="177"/>
      <c r="TFY60" s="178"/>
      <c r="TFZ60" s="177"/>
      <c r="TGA60" s="177"/>
      <c r="TGB60" s="177"/>
      <c r="TGC60" s="177"/>
      <c r="TGD60" s="177"/>
      <c r="TGE60" s="177"/>
      <c r="TGF60" s="177"/>
      <c r="TGG60" s="177"/>
      <c r="TGH60" s="177"/>
      <c r="TGI60" s="177"/>
      <c r="TGJ60" s="177"/>
      <c r="TGK60" s="177"/>
      <c r="TGL60" s="177"/>
      <c r="TGM60" s="177"/>
      <c r="TGN60" s="178"/>
      <c r="TGO60" s="178"/>
      <c r="TGP60" s="177"/>
      <c r="TGQ60" s="177"/>
      <c r="TGR60" s="177"/>
      <c r="TGS60" s="178"/>
      <c r="TGT60" s="177"/>
      <c r="TGU60" s="178"/>
      <c r="TGV60" s="177"/>
      <c r="TGW60" s="178"/>
      <c r="TGX60" s="177"/>
      <c r="TGY60" s="178"/>
      <c r="TGZ60" s="180"/>
      <c r="THA60" s="181"/>
      <c r="THB60" s="181"/>
      <c r="THC60" s="176"/>
      <c r="THD60" s="177"/>
      <c r="THE60" s="178"/>
      <c r="THF60" s="177"/>
      <c r="THG60" s="177"/>
      <c r="THH60" s="177"/>
      <c r="THI60" s="177"/>
      <c r="THJ60" s="177"/>
      <c r="THK60" s="177"/>
      <c r="THL60" s="177"/>
      <c r="THM60" s="177"/>
      <c r="THN60" s="177"/>
      <c r="THO60" s="177"/>
      <c r="THP60" s="177"/>
      <c r="THQ60" s="177"/>
      <c r="THR60" s="177"/>
      <c r="THS60" s="177"/>
      <c r="THT60" s="178"/>
      <c r="THU60" s="178"/>
      <c r="THV60" s="177"/>
      <c r="THW60" s="177"/>
      <c r="THX60" s="177"/>
      <c r="THY60" s="178"/>
      <c r="THZ60" s="177"/>
      <c r="TIA60" s="178"/>
      <c r="TIB60" s="177"/>
      <c r="TIC60" s="178"/>
      <c r="TID60" s="177"/>
      <c r="TIE60" s="178"/>
      <c r="TIF60" s="180"/>
      <c r="TIG60" s="181"/>
      <c r="TIH60" s="181"/>
      <c r="TII60" s="176"/>
      <c r="TIJ60" s="177"/>
      <c r="TIK60" s="178"/>
      <c r="TIL60" s="177"/>
      <c r="TIM60" s="177"/>
      <c r="TIN60" s="177"/>
      <c r="TIO60" s="177"/>
      <c r="TIP60" s="177"/>
      <c r="TIQ60" s="177"/>
      <c r="TIR60" s="177"/>
      <c r="TIS60" s="177"/>
      <c r="TIT60" s="177"/>
      <c r="TIU60" s="177"/>
      <c r="TIV60" s="177"/>
      <c r="TIW60" s="177"/>
      <c r="TIX60" s="177"/>
      <c r="TIY60" s="177"/>
      <c r="TIZ60" s="178"/>
      <c r="TJA60" s="178"/>
      <c r="TJB60" s="177"/>
      <c r="TJC60" s="177"/>
      <c r="TJD60" s="177"/>
      <c r="TJE60" s="178"/>
      <c r="TJF60" s="177"/>
      <c r="TJG60" s="178"/>
      <c r="TJH60" s="177"/>
      <c r="TJI60" s="178"/>
      <c r="TJJ60" s="177"/>
      <c r="TJK60" s="178"/>
      <c r="TJL60" s="180"/>
      <c r="TJM60" s="181"/>
      <c r="TJN60" s="181"/>
      <c r="TJO60" s="176"/>
      <c r="TJP60" s="177"/>
      <c r="TJQ60" s="178"/>
      <c r="TJR60" s="177"/>
      <c r="TJS60" s="177"/>
      <c r="TJT60" s="177"/>
      <c r="TJU60" s="177"/>
      <c r="TJV60" s="177"/>
      <c r="TJW60" s="177"/>
      <c r="TJX60" s="177"/>
      <c r="TJY60" s="177"/>
      <c r="TJZ60" s="177"/>
      <c r="TKA60" s="177"/>
      <c r="TKB60" s="177"/>
      <c r="TKC60" s="177"/>
      <c r="TKD60" s="177"/>
      <c r="TKE60" s="177"/>
      <c r="TKF60" s="178"/>
      <c r="TKG60" s="178"/>
      <c r="TKH60" s="177"/>
      <c r="TKI60" s="177"/>
      <c r="TKJ60" s="177"/>
      <c r="TKK60" s="178"/>
      <c r="TKL60" s="177"/>
      <c r="TKM60" s="178"/>
      <c r="TKN60" s="177"/>
      <c r="TKO60" s="178"/>
      <c r="TKP60" s="177"/>
      <c r="TKQ60" s="178"/>
      <c r="TKR60" s="180"/>
      <c r="TKS60" s="181"/>
      <c r="TKT60" s="181"/>
      <c r="TKU60" s="176"/>
      <c r="TKV60" s="177"/>
      <c r="TKW60" s="178"/>
      <c r="TKX60" s="177"/>
      <c r="TKY60" s="177"/>
      <c r="TKZ60" s="177"/>
      <c r="TLA60" s="177"/>
      <c r="TLB60" s="177"/>
      <c r="TLC60" s="177"/>
      <c r="TLD60" s="177"/>
      <c r="TLE60" s="177"/>
      <c r="TLF60" s="177"/>
      <c r="TLG60" s="177"/>
      <c r="TLH60" s="177"/>
      <c r="TLI60" s="177"/>
      <c r="TLJ60" s="177"/>
      <c r="TLK60" s="177"/>
      <c r="TLL60" s="178"/>
      <c r="TLM60" s="178"/>
      <c r="TLN60" s="177"/>
      <c r="TLO60" s="177"/>
      <c r="TLP60" s="177"/>
      <c r="TLQ60" s="178"/>
      <c r="TLR60" s="177"/>
      <c r="TLS60" s="178"/>
      <c r="TLT60" s="177"/>
      <c r="TLU60" s="178"/>
      <c r="TLV60" s="177"/>
      <c r="TLW60" s="178"/>
      <c r="TLX60" s="180"/>
      <c r="TLY60" s="181"/>
      <c r="TLZ60" s="181"/>
      <c r="TMA60" s="176"/>
      <c r="TMB60" s="177"/>
      <c r="TMC60" s="178"/>
      <c r="TMD60" s="177"/>
      <c r="TME60" s="177"/>
      <c r="TMF60" s="177"/>
      <c r="TMG60" s="177"/>
      <c r="TMH60" s="177"/>
      <c r="TMI60" s="177"/>
      <c r="TMJ60" s="177"/>
      <c r="TMK60" s="177"/>
      <c r="TML60" s="177"/>
      <c r="TMM60" s="177"/>
      <c r="TMN60" s="177"/>
      <c r="TMO60" s="177"/>
      <c r="TMP60" s="177"/>
      <c r="TMQ60" s="177"/>
      <c r="TMR60" s="178"/>
      <c r="TMS60" s="178"/>
      <c r="TMT60" s="177"/>
      <c r="TMU60" s="177"/>
      <c r="TMV60" s="177"/>
      <c r="TMW60" s="178"/>
      <c r="TMX60" s="177"/>
      <c r="TMY60" s="178"/>
      <c r="TMZ60" s="177"/>
      <c r="TNA60" s="178"/>
      <c r="TNB60" s="177"/>
      <c r="TNC60" s="178"/>
      <c r="TND60" s="180"/>
      <c r="TNE60" s="181"/>
      <c r="TNF60" s="181"/>
      <c r="TNG60" s="176"/>
      <c r="TNH60" s="177"/>
      <c r="TNI60" s="178"/>
      <c r="TNJ60" s="177"/>
      <c r="TNK60" s="177"/>
      <c r="TNL60" s="177"/>
      <c r="TNM60" s="177"/>
      <c r="TNN60" s="177"/>
      <c r="TNO60" s="177"/>
      <c r="TNP60" s="177"/>
      <c r="TNQ60" s="177"/>
      <c r="TNR60" s="177"/>
      <c r="TNS60" s="177"/>
      <c r="TNT60" s="177"/>
      <c r="TNU60" s="177"/>
      <c r="TNV60" s="177"/>
      <c r="TNW60" s="177"/>
      <c r="TNX60" s="178"/>
      <c r="TNY60" s="178"/>
      <c r="TNZ60" s="177"/>
      <c r="TOA60" s="177"/>
      <c r="TOB60" s="177"/>
      <c r="TOC60" s="178"/>
      <c r="TOD60" s="177"/>
      <c r="TOE60" s="178"/>
      <c r="TOF60" s="177"/>
      <c r="TOG60" s="178"/>
      <c r="TOH60" s="177"/>
      <c r="TOI60" s="178"/>
      <c r="TOJ60" s="180"/>
      <c r="TOK60" s="181"/>
      <c r="TOL60" s="181"/>
      <c r="TOM60" s="176"/>
      <c r="TON60" s="177"/>
      <c r="TOO60" s="178"/>
      <c r="TOP60" s="177"/>
      <c r="TOQ60" s="177"/>
      <c r="TOR60" s="177"/>
      <c r="TOS60" s="177"/>
      <c r="TOT60" s="177"/>
      <c r="TOU60" s="177"/>
      <c r="TOV60" s="177"/>
      <c r="TOW60" s="177"/>
      <c r="TOX60" s="177"/>
      <c r="TOY60" s="177"/>
      <c r="TOZ60" s="177"/>
      <c r="TPA60" s="177"/>
      <c r="TPB60" s="177"/>
      <c r="TPC60" s="177"/>
      <c r="TPD60" s="178"/>
      <c r="TPE60" s="178"/>
      <c r="TPF60" s="177"/>
      <c r="TPG60" s="177"/>
      <c r="TPH60" s="177"/>
      <c r="TPI60" s="178"/>
      <c r="TPJ60" s="177"/>
      <c r="TPK60" s="178"/>
      <c r="TPL60" s="177"/>
      <c r="TPM60" s="178"/>
      <c r="TPN60" s="177"/>
      <c r="TPO60" s="178"/>
      <c r="TPP60" s="180"/>
      <c r="TPQ60" s="181"/>
      <c r="TPR60" s="181"/>
      <c r="TPS60" s="176"/>
      <c r="TPT60" s="177"/>
      <c r="TPU60" s="178"/>
      <c r="TPV60" s="177"/>
      <c r="TPW60" s="177"/>
      <c r="TPX60" s="177"/>
      <c r="TPY60" s="177"/>
      <c r="TPZ60" s="177"/>
      <c r="TQA60" s="177"/>
      <c r="TQB60" s="177"/>
      <c r="TQC60" s="177"/>
      <c r="TQD60" s="177"/>
      <c r="TQE60" s="177"/>
      <c r="TQF60" s="177"/>
      <c r="TQG60" s="177"/>
      <c r="TQH60" s="177"/>
      <c r="TQI60" s="177"/>
      <c r="TQJ60" s="178"/>
      <c r="TQK60" s="178"/>
      <c r="TQL60" s="177"/>
      <c r="TQM60" s="177"/>
      <c r="TQN60" s="177"/>
      <c r="TQO60" s="178"/>
      <c r="TQP60" s="177"/>
      <c r="TQQ60" s="178"/>
      <c r="TQR60" s="177"/>
      <c r="TQS60" s="178"/>
      <c r="TQT60" s="177"/>
      <c r="TQU60" s="178"/>
      <c r="TQV60" s="180"/>
      <c r="TQW60" s="181"/>
      <c r="TQX60" s="181"/>
      <c r="TQY60" s="176"/>
      <c r="TQZ60" s="177"/>
      <c r="TRA60" s="178"/>
      <c r="TRB60" s="177"/>
      <c r="TRC60" s="177"/>
      <c r="TRD60" s="177"/>
      <c r="TRE60" s="177"/>
      <c r="TRF60" s="177"/>
      <c r="TRG60" s="177"/>
      <c r="TRH60" s="177"/>
      <c r="TRI60" s="177"/>
      <c r="TRJ60" s="177"/>
      <c r="TRK60" s="177"/>
      <c r="TRL60" s="177"/>
      <c r="TRM60" s="177"/>
      <c r="TRN60" s="177"/>
      <c r="TRO60" s="177"/>
      <c r="TRP60" s="178"/>
      <c r="TRQ60" s="178"/>
      <c r="TRR60" s="177"/>
      <c r="TRS60" s="177"/>
      <c r="TRT60" s="177"/>
      <c r="TRU60" s="178"/>
      <c r="TRV60" s="177"/>
      <c r="TRW60" s="178"/>
      <c r="TRX60" s="177"/>
      <c r="TRY60" s="178"/>
      <c r="TRZ60" s="177"/>
      <c r="TSA60" s="178"/>
      <c r="TSB60" s="180"/>
      <c r="TSC60" s="181"/>
      <c r="TSD60" s="181"/>
      <c r="TSE60" s="176"/>
      <c r="TSF60" s="177"/>
      <c r="TSG60" s="178"/>
      <c r="TSH60" s="177"/>
      <c r="TSI60" s="177"/>
      <c r="TSJ60" s="177"/>
      <c r="TSK60" s="177"/>
      <c r="TSL60" s="177"/>
      <c r="TSM60" s="177"/>
      <c r="TSN60" s="177"/>
      <c r="TSO60" s="177"/>
      <c r="TSP60" s="177"/>
      <c r="TSQ60" s="177"/>
      <c r="TSR60" s="177"/>
      <c r="TSS60" s="177"/>
      <c r="TST60" s="177"/>
      <c r="TSU60" s="177"/>
      <c r="TSV60" s="178"/>
      <c r="TSW60" s="178"/>
      <c r="TSX60" s="177"/>
      <c r="TSY60" s="177"/>
      <c r="TSZ60" s="177"/>
      <c r="TTA60" s="178"/>
      <c r="TTB60" s="177"/>
      <c r="TTC60" s="178"/>
      <c r="TTD60" s="177"/>
      <c r="TTE60" s="178"/>
      <c r="TTF60" s="177"/>
      <c r="TTG60" s="178"/>
      <c r="TTH60" s="180"/>
      <c r="TTI60" s="181"/>
      <c r="TTJ60" s="181"/>
      <c r="TTK60" s="176"/>
      <c r="TTL60" s="177"/>
      <c r="TTM60" s="178"/>
      <c r="TTN60" s="177"/>
      <c r="TTO60" s="177"/>
      <c r="TTP60" s="177"/>
      <c r="TTQ60" s="177"/>
      <c r="TTR60" s="177"/>
      <c r="TTS60" s="177"/>
      <c r="TTT60" s="177"/>
      <c r="TTU60" s="177"/>
      <c r="TTV60" s="177"/>
      <c r="TTW60" s="177"/>
      <c r="TTX60" s="177"/>
      <c r="TTY60" s="177"/>
      <c r="TTZ60" s="177"/>
      <c r="TUA60" s="177"/>
      <c r="TUB60" s="178"/>
      <c r="TUC60" s="178"/>
      <c r="TUD60" s="177"/>
      <c r="TUE60" s="177"/>
      <c r="TUF60" s="177"/>
      <c r="TUG60" s="178"/>
      <c r="TUH60" s="177"/>
      <c r="TUI60" s="178"/>
      <c r="TUJ60" s="177"/>
      <c r="TUK60" s="178"/>
      <c r="TUL60" s="177"/>
      <c r="TUM60" s="178"/>
      <c r="TUN60" s="180"/>
      <c r="TUO60" s="181"/>
      <c r="TUP60" s="181"/>
      <c r="TUQ60" s="176"/>
      <c r="TUR60" s="177"/>
      <c r="TUS60" s="178"/>
      <c r="TUT60" s="177"/>
      <c r="TUU60" s="177"/>
      <c r="TUV60" s="177"/>
      <c r="TUW60" s="177"/>
      <c r="TUX60" s="177"/>
      <c r="TUY60" s="177"/>
      <c r="TUZ60" s="177"/>
      <c r="TVA60" s="177"/>
      <c r="TVB60" s="177"/>
      <c r="TVC60" s="177"/>
      <c r="TVD60" s="177"/>
      <c r="TVE60" s="177"/>
      <c r="TVF60" s="177"/>
      <c r="TVG60" s="177"/>
      <c r="TVH60" s="178"/>
      <c r="TVI60" s="178"/>
      <c r="TVJ60" s="177"/>
      <c r="TVK60" s="177"/>
      <c r="TVL60" s="177"/>
      <c r="TVM60" s="178"/>
      <c r="TVN60" s="177"/>
      <c r="TVO60" s="178"/>
      <c r="TVP60" s="177"/>
      <c r="TVQ60" s="178"/>
      <c r="TVR60" s="177"/>
      <c r="TVS60" s="178"/>
      <c r="TVT60" s="180"/>
      <c r="TVU60" s="181"/>
      <c r="TVV60" s="181"/>
      <c r="TVW60" s="176"/>
      <c r="TVX60" s="177"/>
      <c r="TVY60" s="178"/>
      <c r="TVZ60" s="177"/>
      <c r="TWA60" s="177"/>
      <c r="TWB60" s="177"/>
      <c r="TWC60" s="177"/>
      <c r="TWD60" s="177"/>
      <c r="TWE60" s="177"/>
      <c r="TWF60" s="177"/>
      <c r="TWG60" s="177"/>
      <c r="TWH60" s="177"/>
      <c r="TWI60" s="177"/>
      <c r="TWJ60" s="177"/>
      <c r="TWK60" s="177"/>
      <c r="TWL60" s="177"/>
      <c r="TWM60" s="177"/>
      <c r="TWN60" s="178"/>
      <c r="TWO60" s="178"/>
      <c r="TWP60" s="177"/>
      <c r="TWQ60" s="177"/>
      <c r="TWR60" s="177"/>
      <c r="TWS60" s="178"/>
      <c r="TWT60" s="177"/>
      <c r="TWU60" s="178"/>
      <c r="TWV60" s="177"/>
      <c r="TWW60" s="178"/>
      <c r="TWX60" s="177"/>
      <c r="TWY60" s="178"/>
      <c r="TWZ60" s="180"/>
      <c r="TXA60" s="181"/>
      <c r="TXB60" s="181"/>
      <c r="TXC60" s="176"/>
      <c r="TXD60" s="177"/>
      <c r="TXE60" s="178"/>
      <c r="TXF60" s="177"/>
      <c r="TXG60" s="177"/>
      <c r="TXH60" s="177"/>
      <c r="TXI60" s="177"/>
      <c r="TXJ60" s="177"/>
      <c r="TXK60" s="177"/>
      <c r="TXL60" s="177"/>
      <c r="TXM60" s="177"/>
      <c r="TXN60" s="177"/>
      <c r="TXO60" s="177"/>
      <c r="TXP60" s="177"/>
      <c r="TXQ60" s="177"/>
      <c r="TXR60" s="177"/>
      <c r="TXS60" s="177"/>
      <c r="TXT60" s="178"/>
      <c r="TXU60" s="178"/>
      <c r="TXV60" s="177"/>
      <c r="TXW60" s="177"/>
      <c r="TXX60" s="177"/>
      <c r="TXY60" s="178"/>
      <c r="TXZ60" s="177"/>
      <c r="TYA60" s="178"/>
      <c r="TYB60" s="177"/>
      <c r="TYC60" s="178"/>
      <c r="TYD60" s="177"/>
      <c r="TYE60" s="178"/>
      <c r="TYF60" s="180"/>
      <c r="TYG60" s="181"/>
      <c r="TYH60" s="181"/>
      <c r="TYI60" s="176"/>
      <c r="TYJ60" s="177"/>
      <c r="TYK60" s="178"/>
      <c r="TYL60" s="177"/>
      <c r="TYM60" s="177"/>
      <c r="TYN60" s="177"/>
      <c r="TYO60" s="177"/>
      <c r="TYP60" s="177"/>
      <c r="TYQ60" s="177"/>
      <c r="TYR60" s="177"/>
      <c r="TYS60" s="177"/>
      <c r="TYT60" s="177"/>
      <c r="TYU60" s="177"/>
      <c r="TYV60" s="177"/>
      <c r="TYW60" s="177"/>
      <c r="TYX60" s="177"/>
      <c r="TYY60" s="177"/>
      <c r="TYZ60" s="178"/>
      <c r="TZA60" s="178"/>
      <c r="TZB60" s="177"/>
      <c r="TZC60" s="177"/>
      <c r="TZD60" s="177"/>
      <c r="TZE60" s="178"/>
      <c r="TZF60" s="177"/>
      <c r="TZG60" s="178"/>
      <c r="TZH60" s="177"/>
      <c r="TZI60" s="178"/>
      <c r="TZJ60" s="177"/>
      <c r="TZK60" s="178"/>
      <c r="TZL60" s="180"/>
      <c r="TZM60" s="181"/>
      <c r="TZN60" s="181"/>
      <c r="TZO60" s="176"/>
      <c r="TZP60" s="177"/>
      <c r="TZQ60" s="178"/>
      <c r="TZR60" s="177"/>
      <c r="TZS60" s="177"/>
      <c r="TZT60" s="177"/>
      <c r="TZU60" s="177"/>
      <c r="TZV60" s="177"/>
      <c r="TZW60" s="177"/>
      <c r="TZX60" s="177"/>
      <c r="TZY60" s="177"/>
      <c r="TZZ60" s="177"/>
      <c r="UAA60" s="177"/>
      <c r="UAB60" s="177"/>
      <c r="UAC60" s="177"/>
      <c r="UAD60" s="177"/>
      <c r="UAE60" s="177"/>
      <c r="UAF60" s="178"/>
      <c r="UAG60" s="178"/>
      <c r="UAH60" s="177"/>
      <c r="UAI60" s="177"/>
      <c r="UAJ60" s="177"/>
      <c r="UAK60" s="178"/>
      <c r="UAL60" s="177"/>
      <c r="UAM60" s="178"/>
      <c r="UAN60" s="177"/>
      <c r="UAO60" s="178"/>
      <c r="UAP60" s="177"/>
      <c r="UAQ60" s="178"/>
      <c r="UAR60" s="180"/>
      <c r="UAS60" s="181"/>
      <c r="UAT60" s="181"/>
      <c r="UAU60" s="176"/>
      <c r="UAV60" s="177"/>
      <c r="UAW60" s="178"/>
      <c r="UAX60" s="177"/>
      <c r="UAY60" s="177"/>
      <c r="UAZ60" s="177"/>
      <c r="UBA60" s="177"/>
      <c r="UBB60" s="177"/>
      <c r="UBC60" s="177"/>
      <c r="UBD60" s="177"/>
      <c r="UBE60" s="177"/>
      <c r="UBF60" s="177"/>
      <c r="UBG60" s="177"/>
      <c r="UBH60" s="177"/>
      <c r="UBI60" s="177"/>
      <c r="UBJ60" s="177"/>
      <c r="UBK60" s="177"/>
      <c r="UBL60" s="178"/>
      <c r="UBM60" s="178"/>
      <c r="UBN60" s="177"/>
      <c r="UBO60" s="177"/>
      <c r="UBP60" s="177"/>
      <c r="UBQ60" s="178"/>
      <c r="UBR60" s="177"/>
      <c r="UBS60" s="178"/>
      <c r="UBT60" s="177"/>
      <c r="UBU60" s="178"/>
      <c r="UBV60" s="177"/>
      <c r="UBW60" s="178"/>
      <c r="UBX60" s="180"/>
      <c r="UBY60" s="181"/>
      <c r="UBZ60" s="181"/>
      <c r="UCA60" s="176"/>
      <c r="UCB60" s="177"/>
      <c r="UCC60" s="178"/>
      <c r="UCD60" s="177"/>
      <c r="UCE60" s="177"/>
      <c r="UCF60" s="177"/>
      <c r="UCG60" s="177"/>
      <c r="UCH60" s="177"/>
      <c r="UCI60" s="177"/>
      <c r="UCJ60" s="177"/>
      <c r="UCK60" s="177"/>
      <c r="UCL60" s="177"/>
      <c r="UCM60" s="177"/>
      <c r="UCN60" s="177"/>
      <c r="UCO60" s="177"/>
      <c r="UCP60" s="177"/>
      <c r="UCQ60" s="177"/>
      <c r="UCR60" s="178"/>
      <c r="UCS60" s="178"/>
      <c r="UCT60" s="177"/>
      <c r="UCU60" s="177"/>
      <c r="UCV60" s="177"/>
      <c r="UCW60" s="178"/>
      <c r="UCX60" s="177"/>
      <c r="UCY60" s="178"/>
      <c r="UCZ60" s="177"/>
      <c r="UDA60" s="178"/>
      <c r="UDB60" s="177"/>
      <c r="UDC60" s="178"/>
      <c r="UDD60" s="180"/>
      <c r="UDE60" s="181"/>
      <c r="UDF60" s="181"/>
      <c r="UDG60" s="176"/>
      <c r="UDH60" s="177"/>
      <c r="UDI60" s="178"/>
      <c r="UDJ60" s="177"/>
      <c r="UDK60" s="177"/>
      <c r="UDL60" s="177"/>
      <c r="UDM60" s="177"/>
      <c r="UDN60" s="177"/>
      <c r="UDO60" s="177"/>
      <c r="UDP60" s="177"/>
      <c r="UDQ60" s="177"/>
      <c r="UDR60" s="177"/>
      <c r="UDS60" s="177"/>
      <c r="UDT60" s="177"/>
      <c r="UDU60" s="177"/>
      <c r="UDV60" s="177"/>
      <c r="UDW60" s="177"/>
      <c r="UDX60" s="178"/>
      <c r="UDY60" s="178"/>
      <c r="UDZ60" s="177"/>
      <c r="UEA60" s="177"/>
      <c r="UEB60" s="177"/>
      <c r="UEC60" s="178"/>
      <c r="UED60" s="177"/>
      <c r="UEE60" s="178"/>
      <c r="UEF60" s="177"/>
      <c r="UEG60" s="178"/>
      <c r="UEH60" s="177"/>
      <c r="UEI60" s="178"/>
      <c r="UEJ60" s="180"/>
      <c r="UEK60" s="181"/>
      <c r="UEL60" s="181"/>
      <c r="UEM60" s="176"/>
      <c r="UEN60" s="177"/>
      <c r="UEO60" s="178"/>
      <c r="UEP60" s="177"/>
      <c r="UEQ60" s="177"/>
      <c r="UER60" s="177"/>
      <c r="UES60" s="177"/>
      <c r="UET60" s="177"/>
      <c r="UEU60" s="177"/>
      <c r="UEV60" s="177"/>
      <c r="UEW60" s="177"/>
      <c r="UEX60" s="177"/>
      <c r="UEY60" s="177"/>
      <c r="UEZ60" s="177"/>
      <c r="UFA60" s="177"/>
      <c r="UFB60" s="177"/>
      <c r="UFC60" s="177"/>
      <c r="UFD60" s="178"/>
      <c r="UFE60" s="178"/>
      <c r="UFF60" s="177"/>
      <c r="UFG60" s="177"/>
      <c r="UFH60" s="177"/>
      <c r="UFI60" s="178"/>
      <c r="UFJ60" s="177"/>
      <c r="UFK60" s="178"/>
      <c r="UFL60" s="177"/>
      <c r="UFM60" s="178"/>
      <c r="UFN60" s="177"/>
      <c r="UFO60" s="178"/>
      <c r="UFP60" s="180"/>
      <c r="UFQ60" s="181"/>
      <c r="UFR60" s="181"/>
      <c r="UFS60" s="176"/>
      <c r="UFT60" s="177"/>
      <c r="UFU60" s="178"/>
      <c r="UFV60" s="177"/>
      <c r="UFW60" s="177"/>
      <c r="UFX60" s="177"/>
      <c r="UFY60" s="177"/>
      <c r="UFZ60" s="177"/>
      <c r="UGA60" s="177"/>
      <c r="UGB60" s="177"/>
      <c r="UGC60" s="177"/>
      <c r="UGD60" s="177"/>
      <c r="UGE60" s="177"/>
      <c r="UGF60" s="177"/>
      <c r="UGG60" s="177"/>
      <c r="UGH60" s="177"/>
      <c r="UGI60" s="177"/>
      <c r="UGJ60" s="178"/>
      <c r="UGK60" s="178"/>
      <c r="UGL60" s="177"/>
      <c r="UGM60" s="177"/>
      <c r="UGN60" s="177"/>
      <c r="UGO60" s="178"/>
      <c r="UGP60" s="177"/>
      <c r="UGQ60" s="178"/>
      <c r="UGR60" s="177"/>
      <c r="UGS60" s="178"/>
      <c r="UGT60" s="177"/>
      <c r="UGU60" s="178"/>
      <c r="UGV60" s="180"/>
      <c r="UGW60" s="181"/>
      <c r="UGX60" s="181"/>
      <c r="UGY60" s="176"/>
      <c r="UGZ60" s="177"/>
      <c r="UHA60" s="178"/>
      <c r="UHB60" s="177"/>
      <c r="UHC60" s="177"/>
      <c r="UHD60" s="177"/>
      <c r="UHE60" s="177"/>
      <c r="UHF60" s="177"/>
      <c r="UHG60" s="177"/>
      <c r="UHH60" s="177"/>
      <c r="UHI60" s="177"/>
      <c r="UHJ60" s="177"/>
      <c r="UHK60" s="177"/>
      <c r="UHL60" s="177"/>
      <c r="UHM60" s="177"/>
      <c r="UHN60" s="177"/>
      <c r="UHO60" s="177"/>
      <c r="UHP60" s="178"/>
      <c r="UHQ60" s="178"/>
      <c r="UHR60" s="177"/>
      <c r="UHS60" s="177"/>
      <c r="UHT60" s="177"/>
      <c r="UHU60" s="178"/>
      <c r="UHV60" s="177"/>
      <c r="UHW60" s="178"/>
      <c r="UHX60" s="177"/>
      <c r="UHY60" s="178"/>
      <c r="UHZ60" s="177"/>
      <c r="UIA60" s="178"/>
      <c r="UIB60" s="180"/>
      <c r="UIC60" s="181"/>
      <c r="UID60" s="181"/>
      <c r="UIE60" s="176"/>
      <c r="UIF60" s="177"/>
      <c r="UIG60" s="178"/>
      <c r="UIH60" s="177"/>
      <c r="UII60" s="177"/>
      <c r="UIJ60" s="177"/>
      <c r="UIK60" s="177"/>
      <c r="UIL60" s="177"/>
      <c r="UIM60" s="177"/>
      <c r="UIN60" s="177"/>
      <c r="UIO60" s="177"/>
      <c r="UIP60" s="177"/>
      <c r="UIQ60" s="177"/>
      <c r="UIR60" s="177"/>
      <c r="UIS60" s="177"/>
      <c r="UIT60" s="177"/>
      <c r="UIU60" s="177"/>
      <c r="UIV60" s="178"/>
      <c r="UIW60" s="178"/>
      <c r="UIX60" s="177"/>
      <c r="UIY60" s="177"/>
      <c r="UIZ60" s="177"/>
      <c r="UJA60" s="178"/>
      <c r="UJB60" s="177"/>
      <c r="UJC60" s="178"/>
      <c r="UJD60" s="177"/>
      <c r="UJE60" s="178"/>
      <c r="UJF60" s="177"/>
      <c r="UJG60" s="178"/>
      <c r="UJH60" s="180"/>
      <c r="UJI60" s="181"/>
      <c r="UJJ60" s="181"/>
      <c r="UJK60" s="176"/>
      <c r="UJL60" s="177"/>
      <c r="UJM60" s="178"/>
      <c r="UJN60" s="177"/>
      <c r="UJO60" s="177"/>
      <c r="UJP60" s="177"/>
      <c r="UJQ60" s="177"/>
      <c r="UJR60" s="177"/>
      <c r="UJS60" s="177"/>
      <c r="UJT60" s="177"/>
      <c r="UJU60" s="177"/>
      <c r="UJV60" s="177"/>
      <c r="UJW60" s="177"/>
      <c r="UJX60" s="177"/>
      <c r="UJY60" s="177"/>
      <c r="UJZ60" s="177"/>
      <c r="UKA60" s="177"/>
      <c r="UKB60" s="178"/>
      <c r="UKC60" s="178"/>
      <c r="UKD60" s="177"/>
      <c r="UKE60" s="177"/>
      <c r="UKF60" s="177"/>
      <c r="UKG60" s="178"/>
      <c r="UKH60" s="177"/>
      <c r="UKI60" s="178"/>
      <c r="UKJ60" s="177"/>
      <c r="UKK60" s="178"/>
      <c r="UKL60" s="177"/>
      <c r="UKM60" s="178"/>
      <c r="UKN60" s="180"/>
      <c r="UKO60" s="181"/>
      <c r="UKP60" s="181"/>
      <c r="UKQ60" s="176"/>
      <c r="UKR60" s="177"/>
      <c r="UKS60" s="178"/>
      <c r="UKT60" s="177"/>
      <c r="UKU60" s="177"/>
      <c r="UKV60" s="177"/>
      <c r="UKW60" s="177"/>
      <c r="UKX60" s="177"/>
      <c r="UKY60" s="177"/>
      <c r="UKZ60" s="177"/>
      <c r="ULA60" s="177"/>
      <c r="ULB60" s="177"/>
      <c r="ULC60" s="177"/>
      <c r="ULD60" s="177"/>
      <c r="ULE60" s="177"/>
      <c r="ULF60" s="177"/>
      <c r="ULG60" s="177"/>
      <c r="ULH60" s="178"/>
      <c r="ULI60" s="178"/>
      <c r="ULJ60" s="177"/>
      <c r="ULK60" s="177"/>
      <c r="ULL60" s="177"/>
      <c r="ULM60" s="178"/>
      <c r="ULN60" s="177"/>
      <c r="ULO60" s="178"/>
      <c r="ULP60" s="177"/>
      <c r="ULQ60" s="178"/>
      <c r="ULR60" s="177"/>
      <c r="ULS60" s="178"/>
      <c r="ULT60" s="180"/>
      <c r="ULU60" s="181"/>
      <c r="ULV60" s="181"/>
      <c r="ULW60" s="176"/>
      <c r="ULX60" s="177"/>
      <c r="ULY60" s="178"/>
      <c r="ULZ60" s="177"/>
      <c r="UMA60" s="177"/>
      <c r="UMB60" s="177"/>
      <c r="UMC60" s="177"/>
      <c r="UMD60" s="177"/>
      <c r="UME60" s="177"/>
      <c r="UMF60" s="177"/>
      <c r="UMG60" s="177"/>
      <c r="UMH60" s="177"/>
      <c r="UMI60" s="177"/>
      <c r="UMJ60" s="177"/>
      <c r="UMK60" s="177"/>
      <c r="UML60" s="177"/>
      <c r="UMM60" s="177"/>
      <c r="UMN60" s="178"/>
      <c r="UMO60" s="178"/>
      <c r="UMP60" s="177"/>
      <c r="UMQ60" s="177"/>
      <c r="UMR60" s="177"/>
      <c r="UMS60" s="178"/>
      <c r="UMT60" s="177"/>
      <c r="UMU60" s="178"/>
      <c r="UMV60" s="177"/>
      <c r="UMW60" s="178"/>
      <c r="UMX60" s="177"/>
      <c r="UMY60" s="178"/>
      <c r="UMZ60" s="180"/>
      <c r="UNA60" s="181"/>
      <c r="UNB60" s="181"/>
      <c r="UNC60" s="176"/>
      <c r="UND60" s="177"/>
      <c r="UNE60" s="178"/>
      <c r="UNF60" s="177"/>
      <c r="UNG60" s="177"/>
      <c r="UNH60" s="177"/>
      <c r="UNI60" s="177"/>
      <c r="UNJ60" s="177"/>
      <c r="UNK60" s="177"/>
      <c r="UNL60" s="177"/>
      <c r="UNM60" s="177"/>
      <c r="UNN60" s="177"/>
      <c r="UNO60" s="177"/>
      <c r="UNP60" s="177"/>
      <c r="UNQ60" s="177"/>
      <c r="UNR60" s="177"/>
      <c r="UNS60" s="177"/>
      <c r="UNT60" s="178"/>
      <c r="UNU60" s="178"/>
      <c r="UNV60" s="177"/>
      <c r="UNW60" s="177"/>
      <c r="UNX60" s="177"/>
      <c r="UNY60" s="178"/>
      <c r="UNZ60" s="177"/>
      <c r="UOA60" s="178"/>
      <c r="UOB60" s="177"/>
      <c r="UOC60" s="178"/>
      <c r="UOD60" s="177"/>
      <c r="UOE60" s="178"/>
      <c r="UOF60" s="180"/>
      <c r="UOG60" s="181"/>
      <c r="UOH60" s="181"/>
      <c r="UOI60" s="176"/>
      <c r="UOJ60" s="177"/>
      <c r="UOK60" s="178"/>
      <c r="UOL60" s="177"/>
      <c r="UOM60" s="177"/>
      <c r="UON60" s="177"/>
      <c r="UOO60" s="177"/>
      <c r="UOP60" s="177"/>
      <c r="UOQ60" s="177"/>
      <c r="UOR60" s="177"/>
      <c r="UOS60" s="177"/>
      <c r="UOT60" s="177"/>
      <c r="UOU60" s="177"/>
      <c r="UOV60" s="177"/>
      <c r="UOW60" s="177"/>
      <c r="UOX60" s="177"/>
      <c r="UOY60" s="177"/>
      <c r="UOZ60" s="178"/>
      <c r="UPA60" s="178"/>
      <c r="UPB60" s="177"/>
      <c r="UPC60" s="177"/>
      <c r="UPD60" s="177"/>
      <c r="UPE60" s="178"/>
      <c r="UPF60" s="177"/>
      <c r="UPG60" s="178"/>
      <c r="UPH60" s="177"/>
      <c r="UPI60" s="178"/>
      <c r="UPJ60" s="177"/>
      <c r="UPK60" s="178"/>
      <c r="UPL60" s="180"/>
      <c r="UPM60" s="181"/>
      <c r="UPN60" s="181"/>
      <c r="UPO60" s="176"/>
      <c r="UPP60" s="177"/>
      <c r="UPQ60" s="178"/>
      <c r="UPR60" s="177"/>
      <c r="UPS60" s="177"/>
      <c r="UPT60" s="177"/>
      <c r="UPU60" s="177"/>
      <c r="UPV60" s="177"/>
      <c r="UPW60" s="177"/>
      <c r="UPX60" s="177"/>
      <c r="UPY60" s="177"/>
      <c r="UPZ60" s="177"/>
      <c r="UQA60" s="177"/>
      <c r="UQB60" s="177"/>
      <c r="UQC60" s="177"/>
      <c r="UQD60" s="177"/>
      <c r="UQE60" s="177"/>
      <c r="UQF60" s="178"/>
      <c r="UQG60" s="178"/>
      <c r="UQH60" s="177"/>
      <c r="UQI60" s="177"/>
      <c r="UQJ60" s="177"/>
      <c r="UQK60" s="178"/>
      <c r="UQL60" s="177"/>
      <c r="UQM60" s="178"/>
      <c r="UQN60" s="177"/>
      <c r="UQO60" s="178"/>
      <c r="UQP60" s="177"/>
      <c r="UQQ60" s="178"/>
      <c r="UQR60" s="180"/>
      <c r="UQS60" s="181"/>
      <c r="UQT60" s="181"/>
      <c r="UQU60" s="176"/>
      <c r="UQV60" s="177"/>
      <c r="UQW60" s="178"/>
      <c r="UQX60" s="177"/>
      <c r="UQY60" s="177"/>
      <c r="UQZ60" s="177"/>
      <c r="URA60" s="177"/>
      <c r="URB60" s="177"/>
      <c r="URC60" s="177"/>
      <c r="URD60" s="177"/>
      <c r="URE60" s="177"/>
      <c r="URF60" s="177"/>
      <c r="URG60" s="177"/>
      <c r="URH60" s="177"/>
      <c r="URI60" s="177"/>
      <c r="URJ60" s="177"/>
      <c r="URK60" s="177"/>
      <c r="URL60" s="178"/>
      <c r="URM60" s="178"/>
      <c r="URN60" s="177"/>
      <c r="URO60" s="177"/>
      <c r="URP60" s="177"/>
      <c r="URQ60" s="178"/>
      <c r="URR60" s="177"/>
      <c r="URS60" s="178"/>
      <c r="URT60" s="177"/>
      <c r="URU60" s="178"/>
      <c r="URV60" s="177"/>
      <c r="URW60" s="178"/>
      <c r="URX60" s="180"/>
      <c r="URY60" s="181"/>
      <c r="URZ60" s="181"/>
      <c r="USA60" s="176"/>
      <c r="USB60" s="177"/>
      <c r="USC60" s="178"/>
      <c r="USD60" s="177"/>
      <c r="USE60" s="177"/>
      <c r="USF60" s="177"/>
      <c r="USG60" s="177"/>
      <c r="USH60" s="177"/>
      <c r="USI60" s="177"/>
      <c r="USJ60" s="177"/>
      <c r="USK60" s="177"/>
      <c r="USL60" s="177"/>
      <c r="USM60" s="177"/>
      <c r="USN60" s="177"/>
      <c r="USO60" s="177"/>
      <c r="USP60" s="177"/>
      <c r="USQ60" s="177"/>
      <c r="USR60" s="178"/>
      <c r="USS60" s="178"/>
      <c r="UST60" s="177"/>
      <c r="USU60" s="177"/>
      <c r="USV60" s="177"/>
      <c r="USW60" s="178"/>
      <c r="USX60" s="177"/>
      <c r="USY60" s="178"/>
      <c r="USZ60" s="177"/>
      <c r="UTA60" s="178"/>
      <c r="UTB60" s="177"/>
      <c r="UTC60" s="178"/>
      <c r="UTD60" s="180"/>
      <c r="UTE60" s="181"/>
      <c r="UTF60" s="181"/>
      <c r="UTG60" s="176"/>
      <c r="UTH60" s="177"/>
      <c r="UTI60" s="178"/>
      <c r="UTJ60" s="177"/>
      <c r="UTK60" s="177"/>
      <c r="UTL60" s="177"/>
      <c r="UTM60" s="177"/>
      <c r="UTN60" s="177"/>
      <c r="UTO60" s="177"/>
      <c r="UTP60" s="177"/>
      <c r="UTQ60" s="177"/>
      <c r="UTR60" s="177"/>
      <c r="UTS60" s="177"/>
      <c r="UTT60" s="177"/>
      <c r="UTU60" s="177"/>
      <c r="UTV60" s="177"/>
      <c r="UTW60" s="177"/>
      <c r="UTX60" s="178"/>
      <c r="UTY60" s="178"/>
      <c r="UTZ60" s="177"/>
      <c r="UUA60" s="177"/>
      <c r="UUB60" s="177"/>
      <c r="UUC60" s="178"/>
      <c r="UUD60" s="177"/>
      <c r="UUE60" s="178"/>
      <c r="UUF60" s="177"/>
      <c r="UUG60" s="178"/>
      <c r="UUH60" s="177"/>
      <c r="UUI60" s="178"/>
      <c r="UUJ60" s="180"/>
      <c r="UUK60" s="181"/>
      <c r="UUL60" s="181"/>
      <c r="UUM60" s="176"/>
      <c r="UUN60" s="177"/>
      <c r="UUO60" s="178"/>
      <c r="UUP60" s="177"/>
      <c r="UUQ60" s="177"/>
      <c r="UUR60" s="177"/>
      <c r="UUS60" s="177"/>
      <c r="UUT60" s="177"/>
      <c r="UUU60" s="177"/>
      <c r="UUV60" s="177"/>
      <c r="UUW60" s="177"/>
      <c r="UUX60" s="177"/>
      <c r="UUY60" s="177"/>
      <c r="UUZ60" s="177"/>
      <c r="UVA60" s="177"/>
      <c r="UVB60" s="177"/>
      <c r="UVC60" s="177"/>
      <c r="UVD60" s="178"/>
      <c r="UVE60" s="178"/>
      <c r="UVF60" s="177"/>
      <c r="UVG60" s="177"/>
      <c r="UVH60" s="177"/>
      <c r="UVI60" s="178"/>
      <c r="UVJ60" s="177"/>
      <c r="UVK60" s="178"/>
      <c r="UVL60" s="177"/>
      <c r="UVM60" s="178"/>
      <c r="UVN60" s="177"/>
      <c r="UVO60" s="178"/>
      <c r="UVP60" s="180"/>
      <c r="UVQ60" s="181"/>
      <c r="UVR60" s="181"/>
      <c r="UVS60" s="176"/>
      <c r="UVT60" s="177"/>
      <c r="UVU60" s="178"/>
      <c r="UVV60" s="177"/>
      <c r="UVW60" s="177"/>
      <c r="UVX60" s="177"/>
      <c r="UVY60" s="177"/>
      <c r="UVZ60" s="177"/>
      <c r="UWA60" s="177"/>
      <c r="UWB60" s="177"/>
      <c r="UWC60" s="177"/>
      <c r="UWD60" s="177"/>
      <c r="UWE60" s="177"/>
      <c r="UWF60" s="177"/>
      <c r="UWG60" s="177"/>
      <c r="UWH60" s="177"/>
      <c r="UWI60" s="177"/>
      <c r="UWJ60" s="178"/>
      <c r="UWK60" s="178"/>
      <c r="UWL60" s="177"/>
      <c r="UWM60" s="177"/>
      <c r="UWN60" s="177"/>
      <c r="UWO60" s="178"/>
      <c r="UWP60" s="177"/>
      <c r="UWQ60" s="178"/>
      <c r="UWR60" s="177"/>
      <c r="UWS60" s="178"/>
      <c r="UWT60" s="177"/>
      <c r="UWU60" s="178"/>
      <c r="UWV60" s="180"/>
      <c r="UWW60" s="181"/>
      <c r="UWX60" s="181"/>
      <c r="UWY60" s="176"/>
      <c r="UWZ60" s="177"/>
      <c r="UXA60" s="178"/>
      <c r="UXB60" s="177"/>
      <c r="UXC60" s="177"/>
      <c r="UXD60" s="177"/>
      <c r="UXE60" s="177"/>
      <c r="UXF60" s="177"/>
      <c r="UXG60" s="177"/>
      <c r="UXH60" s="177"/>
      <c r="UXI60" s="177"/>
      <c r="UXJ60" s="177"/>
      <c r="UXK60" s="177"/>
      <c r="UXL60" s="177"/>
      <c r="UXM60" s="177"/>
      <c r="UXN60" s="177"/>
      <c r="UXO60" s="177"/>
      <c r="UXP60" s="178"/>
      <c r="UXQ60" s="178"/>
      <c r="UXR60" s="177"/>
      <c r="UXS60" s="177"/>
      <c r="UXT60" s="177"/>
      <c r="UXU60" s="178"/>
      <c r="UXV60" s="177"/>
      <c r="UXW60" s="178"/>
      <c r="UXX60" s="177"/>
      <c r="UXY60" s="178"/>
      <c r="UXZ60" s="177"/>
      <c r="UYA60" s="178"/>
      <c r="UYB60" s="180"/>
      <c r="UYC60" s="181"/>
      <c r="UYD60" s="181"/>
      <c r="UYE60" s="176"/>
      <c r="UYF60" s="177"/>
      <c r="UYG60" s="178"/>
      <c r="UYH60" s="177"/>
      <c r="UYI60" s="177"/>
      <c r="UYJ60" s="177"/>
      <c r="UYK60" s="177"/>
      <c r="UYL60" s="177"/>
      <c r="UYM60" s="177"/>
      <c r="UYN60" s="177"/>
      <c r="UYO60" s="177"/>
      <c r="UYP60" s="177"/>
      <c r="UYQ60" s="177"/>
      <c r="UYR60" s="177"/>
      <c r="UYS60" s="177"/>
      <c r="UYT60" s="177"/>
      <c r="UYU60" s="177"/>
      <c r="UYV60" s="178"/>
      <c r="UYW60" s="178"/>
      <c r="UYX60" s="177"/>
      <c r="UYY60" s="177"/>
      <c r="UYZ60" s="177"/>
      <c r="UZA60" s="178"/>
      <c r="UZB60" s="177"/>
      <c r="UZC60" s="178"/>
      <c r="UZD60" s="177"/>
      <c r="UZE60" s="178"/>
      <c r="UZF60" s="177"/>
      <c r="UZG60" s="178"/>
      <c r="UZH60" s="180"/>
      <c r="UZI60" s="181"/>
      <c r="UZJ60" s="181"/>
      <c r="UZK60" s="176"/>
      <c r="UZL60" s="177"/>
      <c r="UZM60" s="178"/>
      <c r="UZN60" s="177"/>
      <c r="UZO60" s="177"/>
      <c r="UZP60" s="177"/>
      <c r="UZQ60" s="177"/>
      <c r="UZR60" s="177"/>
      <c r="UZS60" s="177"/>
      <c r="UZT60" s="177"/>
      <c r="UZU60" s="177"/>
      <c r="UZV60" s="177"/>
      <c r="UZW60" s="177"/>
      <c r="UZX60" s="177"/>
      <c r="UZY60" s="177"/>
      <c r="UZZ60" s="177"/>
      <c r="VAA60" s="177"/>
      <c r="VAB60" s="178"/>
      <c r="VAC60" s="178"/>
      <c r="VAD60" s="177"/>
      <c r="VAE60" s="177"/>
      <c r="VAF60" s="177"/>
      <c r="VAG60" s="178"/>
      <c r="VAH60" s="177"/>
      <c r="VAI60" s="178"/>
      <c r="VAJ60" s="177"/>
      <c r="VAK60" s="178"/>
      <c r="VAL60" s="177"/>
      <c r="VAM60" s="178"/>
      <c r="VAN60" s="180"/>
      <c r="VAO60" s="181"/>
      <c r="VAP60" s="181"/>
      <c r="VAQ60" s="176"/>
      <c r="VAR60" s="177"/>
      <c r="VAS60" s="178"/>
      <c r="VAT60" s="177"/>
      <c r="VAU60" s="177"/>
      <c r="VAV60" s="177"/>
      <c r="VAW60" s="177"/>
      <c r="VAX60" s="177"/>
      <c r="VAY60" s="177"/>
      <c r="VAZ60" s="177"/>
      <c r="VBA60" s="177"/>
      <c r="VBB60" s="177"/>
      <c r="VBC60" s="177"/>
      <c r="VBD60" s="177"/>
      <c r="VBE60" s="177"/>
      <c r="VBF60" s="177"/>
      <c r="VBG60" s="177"/>
      <c r="VBH60" s="178"/>
      <c r="VBI60" s="178"/>
      <c r="VBJ60" s="177"/>
      <c r="VBK60" s="177"/>
      <c r="VBL60" s="177"/>
      <c r="VBM60" s="178"/>
      <c r="VBN60" s="177"/>
      <c r="VBO60" s="178"/>
      <c r="VBP60" s="177"/>
      <c r="VBQ60" s="178"/>
      <c r="VBR60" s="177"/>
      <c r="VBS60" s="178"/>
      <c r="VBT60" s="180"/>
      <c r="VBU60" s="181"/>
      <c r="VBV60" s="181"/>
      <c r="VBW60" s="176"/>
      <c r="VBX60" s="177"/>
      <c r="VBY60" s="178"/>
      <c r="VBZ60" s="177"/>
      <c r="VCA60" s="177"/>
      <c r="VCB60" s="177"/>
      <c r="VCC60" s="177"/>
      <c r="VCD60" s="177"/>
      <c r="VCE60" s="177"/>
      <c r="VCF60" s="177"/>
      <c r="VCG60" s="177"/>
      <c r="VCH60" s="177"/>
      <c r="VCI60" s="177"/>
      <c r="VCJ60" s="177"/>
      <c r="VCK60" s="177"/>
      <c r="VCL60" s="177"/>
      <c r="VCM60" s="177"/>
      <c r="VCN60" s="178"/>
      <c r="VCO60" s="178"/>
      <c r="VCP60" s="177"/>
      <c r="VCQ60" s="177"/>
      <c r="VCR60" s="177"/>
      <c r="VCS60" s="178"/>
      <c r="VCT60" s="177"/>
      <c r="VCU60" s="178"/>
      <c r="VCV60" s="177"/>
      <c r="VCW60" s="178"/>
      <c r="VCX60" s="177"/>
      <c r="VCY60" s="178"/>
      <c r="VCZ60" s="180"/>
      <c r="VDA60" s="181"/>
      <c r="VDB60" s="181"/>
      <c r="VDC60" s="176"/>
      <c r="VDD60" s="177"/>
      <c r="VDE60" s="178"/>
      <c r="VDF60" s="177"/>
      <c r="VDG60" s="177"/>
      <c r="VDH60" s="177"/>
      <c r="VDI60" s="177"/>
      <c r="VDJ60" s="177"/>
      <c r="VDK60" s="177"/>
      <c r="VDL60" s="177"/>
      <c r="VDM60" s="177"/>
      <c r="VDN60" s="177"/>
      <c r="VDO60" s="177"/>
      <c r="VDP60" s="177"/>
      <c r="VDQ60" s="177"/>
      <c r="VDR60" s="177"/>
      <c r="VDS60" s="177"/>
      <c r="VDT60" s="178"/>
      <c r="VDU60" s="178"/>
      <c r="VDV60" s="177"/>
      <c r="VDW60" s="177"/>
      <c r="VDX60" s="177"/>
      <c r="VDY60" s="178"/>
      <c r="VDZ60" s="177"/>
      <c r="VEA60" s="178"/>
      <c r="VEB60" s="177"/>
      <c r="VEC60" s="178"/>
      <c r="VED60" s="177"/>
      <c r="VEE60" s="178"/>
      <c r="VEF60" s="180"/>
      <c r="VEG60" s="181"/>
      <c r="VEH60" s="181"/>
      <c r="VEI60" s="176"/>
      <c r="VEJ60" s="177"/>
      <c r="VEK60" s="178"/>
      <c r="VEL60" s="177"/>
      <c r="VEM60" s="177"/>
      <c r="VEN60" s="177"/>
      <c r="VEO60" s="177"/>
      <c r="VEP60" s="177"/>
      <c r="VEQ60" s="177"/>
      <c r="VER60" s="177"/>
      <c r="VES60" s="177"/>
      <c r="VET60" s="177"/>
      <c r="VEU60" s="177"/>
      <c r="VEV60" s="177"/>
      <c r="VEW60" s="177"/>
      <c r="VEX60" s="177"/>
      <c r="VEY60" s="177"/>
      <c r="VEZ60" s="178"/>
      <c r="VFA60" s="178"/>
      <c r="VFB60" s="177"/>
      <c r="VFC60" s="177"/>
      <c r="VFD60" s="177"/>
      <c r="VFE60" s="178"/>
      <c r="VFF60" s="177"/>
      <c r="VFG60" s="178"/>
      <c r="VFH60" s="177"/>
      <c r="VFI60" s="178"/>
      <c r="VFJ60" s="177"/>
      <c r="VFK60" s="178"/>
      <c r="VFL60" s="180"/>
      <c r="VFM60" s="181"/>
      <c r="VFN60" s="181"/>
      <c r="VFO60" s="176"/>
      <c r="VFP60" s="177"/>
      <c r="VFQ60" s="178"/>
      <c r="VFR60" s="177"/>
      <c r="VFS60" s="177"/>
      <c r="VFT60" s="177"/>
      <c r="VFU60" s="177"/>
      <c r="VFV60" s="177"/>
      <c r="VFW60" s="177"/>
      <c r="VFX60" s="177"/>
      <c r="VFY60" s="177"/>
      <c r="VFZ60" s="177"/>
      <c r="VGA60" s="177"/>
      <c r="VGB60" s="177"/>
      <c r="VGC60" s="177"/>
      <c r="VGD60" s="177"/>
      <c r="VGE60" s="177"/>
      <c r="VGF60" s="178"/>
      <c r="VGG60" s="178"/>
      <c r="VGH60" s="177"/>
      <c r="VGI60" s="177"/>
      <c r="VGJ60" s="177"/>
      <c r="VGK60" s="178"/>
      <c r="VGL60" s="177"/>
      <c r="VGM60" s="178"/>
      <c r="VGN60" s="177"/>
      <c r="VGO60" s="178"/>
      <c r="VGP60" s="177"/>
      <c r="VGQ60" s="178"/>
      <c r="VGR60" s="180"/>
      <c r="VGS60" s="181"/>
      <c r="VGT60" s="181"/>
      <c r="VGU60" s="176"/>
      <c r="VGV60" s="177"/>
      <c r="VGW60" s="178"/>
      <c r="VGX60" s="177"/>
      <c r="VGY60" s="177"/>
      <c r="VGZ60" s="177"/>
      <c r="VHA60" s="177"/>
      <c r="VHB60" s="177"/>
      <c r="VHC60" s="177"/>
      <c r="VHD60" s="177"/>
      <c r="VHE60" s="177"/>
      <c r="VHF60" s="177"/>
      <c r="VHG60" s="177"/>
      <c r="VHH60" s="177"/>
      <c r="VHI60" s="177"/>
      <c r="VHJ60" s="177"/>
      <c r="VHK60" s="177"/>
      <c r="VHL60" s="178"/>
      <c r="VHM60" s="178"/>
      <c r="VHN60" s="177"/>
      <c r="VHO60" s="177"/>
      <c r="VHP60" s="177"/>
      <c r="VHQ60" s="178"/>
      <c r="VHR60" s="177"/>
      <c r="VHS60" s="178"/>
      <c r="VHT60" s="177"/>
      <c r="VHU60" s="178"/>
      <c r="VHV60" s="177"/>
      <c r="VHW60" s="178"/>
      <c r="VHX60" s="180"/>
      <c r="VHY60" s="181"/>
      <c r="VHZ60" s="181"/>
      <c r="VIA60" s="176"/>
      <c r="VIB60" s="177"/>
      <c r="VIC60" s="178"/>
      <c r="VID60" s="177"/>
      <c r="VIE60" s="177"/>
      <c r="VIF60" s="177"/>
      <c r="VIG60" s="177"/>
      <c r="VIH60" s="177"/>
      <c r="VII60" s="177"/>
      <c r="VIJ60" s="177"/>
      <c r="VIK60" s="177"/>
      <c r="VIL60" s="177"/>
      <c r="VIM60" s="177"/>
      <c r="VIN60" s="177"/>
      <c r="VIO60" s="177"/>
      <c r="VIP60" s="177"/>
      <c r="VIQ60" s="177"/>
      <c r="VIR60" s="178"/>
      <c r="VIS60" s="178"/>
      <c r="VIT60" s="177"/>
      <c r="VIU60" s="177"/>
      <c r="VIV60" s="177"/>
      <c r="VIW60" s="178"/>
      <c r="VIX60" s="177"/>
      <c r="VIY60" s="178"/>
      <c r="VIZ60" s="177"/>
      <c r="VJA60" s="178"/>
      <c r="VJB60" s="177"/>
      <c r="VJC60" s="178"/>
      <c r="VJD60" s="180"/>
      <c r="VJE60" s="181"/>
      <c r="VJF60" s="181"/>
      <c r="VJG60" s="176"/>
      <c r="VJH60" s="177"/>
      <c r="VJI60" s="178"/>
      <c r="VJJ60" s="177"/>
      <c r="VJK60" s="177"/>
      <c r="VJL60" s="177"/>
      <c r="VJM60" s="177"/>
      <c r="VJN60" s="177"/>
      <c r="VJO60" s="177"/>
      <c r="VJP60" s="177"/>
      <c r="VJQ60" s="177"/>
      <c r="VJR60" s="177"/>
      <c r="VJS60" s="177"/>
      <c r="VJT60" s="177"/>
      <c r="VJU60" s="177"/>
      <c r="VJV60" s="177"/>
      <c r="VJW60" s="177"/>
      <c r="VJX60" s="178"/>
      <c r="VJY60" s="178"/>
      <c r="VJZ60" s="177"/>
      <c r="VKA60" s="177"/>
      <c r="VKB60" s="177"/>
      <c r="VKC60" s="178"/>
      <c r="VKD60" s="177"/>
      <c r="VKE60" s="178"/>
      <c r="VKF60" s="177"/>
      <c r="VKG60" s="178"/>
      <c r="VKH60" s="177"/>
      <c r="VKI60" s="178"/>
      <c r="VKJ60" s="180"/>
      <c r="VKK60" s="181"/>
      <c r="VKL60" s="181"/>
      <c r="VKM60" s="176"/>
      <c r="VKN60" s="177"/>
      <c r="VKO60" s="178"/>
      <c r="VKP60" s="177"/>
      <c r="VKQ60" s="177"/>
      <c r="VKR60" s="177"/>
      <c r="VKS60" s="177"/>
      <c r="VKT60" s="177"/>
      <c r="VKU60" s="177"/>
      <c r="VKV60" s="177"/>
      <c r="VKW60" s="177"/>
      <c r="VKX60" s="177"/>
      <c r="VKY60" s="177"/>
      <c r="VKZ60" s="177"/>
      <c r="VLA60" s="177"/>
      <c r="VLB60" s="177"/>
      <c r="VLC60" s="177"/>
      <c r="VLD60" s="178"/>
      <c r="VLE60" s="178"/>
      <c r="VLF60" s="177"/>
      <c r="VLG60" s="177"/>
      <c r="VLH60" s="177"/>
      <c r="VLI60" s="178"/>
      <c r="VLJ60" s="177"/>
      <c r="VLK60" s="178"/>
      <c r="VLL60" s="177"/>
      <c r="VLM60" s="178"/>
      <c r="VLN60" s="177"/>
      <c r="VLO60" s="178"/>
      <c r="VLP60" s="180"/>
      <c r="VLQ60" s="181"/>
      <c r="VLR60" s="181"/>
      <c r="VLS60" s="176"/>
      <c r="VLT60" s="177"/>
      <c r="VLU60" s="178"/>
      <c r="VLV60" s="177"/>
      <c r="VLW60" s="177"/>
      <c r="VLX60" s="177"/>
      <c r="VLY60" s="177"/>
      <c r="VLZ60" s="177"/>
      <c r="VMA60" s="177"/>
      <c r="VMB60" s="177"/>
      <c r="VMC60" s="177"/>
      <c r="VMD60" s="177"/>
      <c r="VME60" s="177"/>
      <c r="VMF60" s="177"/>
      <c r="VMG60" s="177"/>
      <c r="VMH60" s="177"/>
      <c r="VMI60" s="177"/>
      <c r="VMJ60" s="178"/>
      <c r="VMK60" s="178"/>
      <c r="VML60" s="177"/>
      <c r="VMM60" s="177"/>
      <c r="VMN60" s="177"/>
      <c r="VMO60" s="178"/>
      <c r="VMP60" s="177"/>
      <c r="VMQ60" s="178"/>
      <c r="VMR60" s="177"/>
      <c r="VMS60" s="178"/>
      <c r="VMT60" s="177"/>
      <c r="VMU60" s="178"/>
      <c r="VMV60" s="180"/>
      <c r="VMW60" s="181"/>
      <c r="VMX60" s="181"/>
      <c r="VMY60" s="176"/>
      <c r="VMZ60" s="177"/>
      <c r="VNA60" s="178"/>
      <c r="VNB60" s="177"/>
      <c r="VNC60" s="177"/>
      <c r="VND60" s="177"/>
      <c r="VNE60" s="177"/>
      <c r="VNF60" s="177"/>
      <c r="VNG60" s="177"/>
      <c r="VNH60" s="177"/>
      <c r="VNI60" s="177"/>
      <c r="VNJ60" s="177"/>
      <c r="VNK60" s="177"/>
      <c r="VNL60" s="177"/>
      <c r="VNM60" s="177"/>
      <c r="VNN60" s="177"/>
      <c r="VNO60" s="177"/>
      <c r="VNP60" s="178"/>
      <c r="VNQ60" s="178"/>
      <c r="VNR60" s="177"/>
      <c r="VNS60" s="177"/>
      <c r="VNT60" s="177"/>
      <c r="VNU60" s="178"/>
      <c r="VNV60" s="177"/>
      <c r="VNW60" s="178"/>
      <c r="VNX60" s="177"/>
      <c r="VNY60" s="178"/>
      <c r="VNZ60" s="177"/>
      <c r="VOA60" s="178"/>
      <c r="VOB60" s="180"/>
      <c r="VOC60" s="181"/>
      <c r="VOD60" s="181"/>
      <c r="VOE60" s="176"/>
      <c r="VOF60" s="177"/>
      <c r="VOG60" s="178"/>
      <c r="VOH60" s="177"/>
      <c r="VOI60" s="177"/>
      <c r="VOJ60" s="177"/>
      <c r="VOK60" s="177"/>
      <c r="VOL60" s="177"/>
      <c r="VOM60" s="177"/>
      <c r="VON60" s="177"/>
      <c r="VOO60" s="177"/>
      <c r="VOP60" s="177"/>
      <c r="VOQ60" s="177"/>
      <c r="VOR60" s="177"/>
      <c r="VOS60" s="177"/>
      <c r="VOT60" s="177"/>
      <c r="VOU60" s="177"/>
      <c r="VOV60" s="178"/>
      <c r="VOW60" s="178"/>
      <c r="VOX60" s="177"/>
      <c r="VOY60" s="177"/>
      <c r="VOZ60" s="177"/>
      <c r="VPA60" s="178"/>
      <c r="VPB60" s="177"/>
      <c r="VPC60" s="178"/>
      <c r="VPD60" s="177"/>
      <c r="VPE60" s="178"/>
      <c r="VPF60" s="177"/>
      <c r="VPG60" s="178"/>
      <c r="VPH60" s="180"/>
      <c r="VPI60" s="181"/>
      <c r="VPJ60" s="181"/>
      <c r="VPK60" s="176"/>
      <c r="VPL60" s="177"/>
      <c r="VPM60" s="178"/>
      <c r="VPN60" s="177"/>
      <c r="VPO60" s="177"/>
      <c r="VPP60" s="177"/>
      <c r="VPQ60" s="177"/>
      <c r="VPR60" s="177"/>
      <c r="VPS60" s="177"/>
      <c r="VPT60" s="177"/>
      <c r="VPU60" s="177"/>
      <c r="VPV60" s="177"/>
      <c r="VPW60" s="177"/>
      <c r="VPX60" s="177"/>
      <c r="VPY60" s="177"/>
      <c r="VPZ60" s="177"/>
      <c r="VQA60" s="177"/>
      <c r="VQB60" s="178"/>
      <c r="VQC60" s="178"/>
      <c r="VQD60" s="177"/>
      <c r="VQE60" s="177"/>
      <c r="VQF60" s="177"/>
      <c r="VQG60" s="178"/>
      <c r="VQH60" s="177"/>
      <c r="VQI60" s="178"/>
      <c r="VQJ60" s="177"/>
      <c r="VQK60" s="178"/>
      <c r="VQL60" s="177"/>
      <c r="VQM60" s="178"/>
      <c r="VQN60" s="180"/>
      <c r="VQO60" s="181"/>
      <c r="VQP60" s="181"/>
      <c r="VQQ60" s="176"/>
      <c r="VQR60" s="177"/>
      <c r="VQS60" s="178"/>
      <c r="VQT60" s="177"/>
      <c r="VQU60" s="177"/>
      <c r="VQV60" s="177"/>
      <c r="VQW60" s="177"/>
      <c r="VQX60" s="177"/>
      <c r="VQY60" s="177"/>
      <c r="VQZ60" s="177"/>
      <c r="VRA60" s="177"/>
      <c r="VRB60" s="177"/>
      <c r="VRC60" s="177"/>
      <c r="VRD60" s="177"/>
      <c r="VRE60" s="177"/>
      <c r="VRF60" s="177"/>
      <c r="VRG60" s="177"/>
      <c r="VRH60" s="178"/>
      <c r="VRI60" s="178"/>
      <c r="VRJ60" s="177"/>
      <c r="VRK60" s="177"/>
      <c r="VRL60" s="177"/>
      <c r="VRM60" s="178"/>
      <c r="VRN60" s="177"/>
      <c r="VRO60" s="178"/>
      <c r="VRP60" s="177"/>
      <c r="VRQ60" s="178"/>
      <c r="VRR60" s="177"/>
      <c r="VRS60" s="178"/>
      <c r="VRT60" s="180"/>
      <c r="VRU60" s="181"/>
      <c r="VRV60" s="181"/>
      <c r="VRW60" s="176"/>
      <c r="VRX60" s="177"/>
      <c r="VRY60" s="178"/>
      <c r="VRZ60" s="177"/>
      <c r="VSA60" s="177"/>
      <c r="VSB60" s="177"/>
      <c r="VSC60" s="177"/>
      <c r="VSD60" s="177"/>
      <c r="VSE60" s="177"/>
      <c r="VSF60" s="177"/>
      <c r="VSG60" s="177"/>
      <c r="VSH60" s="177"/>
      <c r="VSI60" s="177"/>
      <c r="VSJ60" s="177"/>
      <c r="VSK60" s="177"/>
      <c r="VSL60" s="177"/>
      <c r="VSM60" s="177"/>
      <c r="VSN60" s="178"/>
      <c r="VSO60" s="178"/>
      <c r="VSP60" s="177"/>
      <c r="VSQ60" s="177"/>
      <c r="VSR60" s="177"/>
      <c r="VSS60" s="178"/>
      <c r="VST60" s="177"/>
      <c r="VSU60" s="178"/>
      <c r="VSV60" s="177"/>
      <c r="VSW60" s="178"/>
      <c r="VSX60" s="177"/>
      <c r="VSY60" s="178"/>
      <c r="VSZ60" s="180"/>
      <c r="VTA60" s="181"/>
      <c r="VTB60" s="181"/>
      <c r="VTC60" s="176"/>
      <c r="VTD60" s="177"/>
      <c r="VTE60" s="178"/>
      <c r="VTF60" s="177"/>
      <c r="VTG60" s="177"/>
      <c r="VTH60" s="177"/>
      <c r="VTI60" s="177"/>
      <c r="VTJ60" s="177"/>
      <c r="VTK60" s="177"/>
      <c r="VTL60" s="177"/>
      <c r="VTM60" s="177"/>
      <c r="VTN60" s="177"/>
      <c r="VTO60" s="177"/>
      <c r="VTP60" s="177"/>
      <c r="VTQ60" s="177"/>
      <c r="VTR60" s="177"/>
      <c r="VTS60" s="177"/>
      <c r="VTT60" s="178"/>
      <c r="VTU60" s="178"/>
      <c r="VTV60" s="177"/>
      <c r="VTW60" s="177"/>
      <c r="VTX60" s="177"/>
      <c r="VTY60" s="178"/>
      <c r="VTZ60" s="177"/>
      <c r="VUA60" s="178"/>
      <c r="VUB60" s="177"/>
      <c r="VUC60" s="178"/>
      <c r="VUD60" s="177"/>
      <c r="VUE60" s="178"/>
      <c r="VUF60" s="180"/>
      <c r="VUG60" s="181"/>
      <c r="VUH60" s="181"/>
      <c r="VUI60" s="176"/>
      <c r="VUJ60" s="177"/>
      <c r="VUK60" s="178"/>
      <c r="VUL60" s="177"/>
      <c r="VUM60" s="177"/>
      <c r="VUN60" s="177"/>
      <c r="VUO60" s="177"/>
      <c r="VUP60" s="177"/>
      <c r="VUQ60" s="177"/>
      <c r="VUR60" s="177"/>
      <c r="VUS60" s="177"/>
      <c r="VUT60" s="177"/>
      <c r="VUU60" s="177"/>
      <c r="VUV60" s="177"/>
      <c r="VUW60" s="177"/>
      <c r="VUX60" s="177"/>
      <c r="VUY60" s="177"/>
      <c r="VUZ60" s="178"/>
      <c r="VVA60" s="178"/>
      <c r="VVB60" s="177"/>
      <c r="VVC60" s="177"/>
      <c r="VVD60" s="177"/>
      <c r="VVE60" s="178"/>
      <c r="VVF60" s="177"/>
      <c r="VVG60" s="178"/>
      <c r="VVH60" s="177"/>
      <c r="VVI60" s="178"/>
      <c r="VVJ60" s="177"/>
      <c r="VVK60" s="178"/>
      <c r="VVL60" s="180"/>
      <c r="VVM60" s="181"/>
      <c r="VVN60" s="181"/>
      <c r="VVO60" s="176"/>
      <c r="VVP60" s="177"/>
      <c r="VVQ60" s="178"/>
      <c r="VVR60" s="177"/>
      <c r="VVS60" s="177"/>
      <c r="VVT60" s="177"/>
      <c r="VVU60" s="177"/>
      <c r="VVV60" s="177"/>
      <c r="VVW60" s="177"/>
      <c r="VVX60" s="177"/>
      <c r="VVY60" s="177"/>
      <c r="VVZ60" s="177"/>
      <c r="VWA60" s="177"/>
      <c r="VWB60" s="177"/>
      <c r="VWC60" s="177"/>
      <c r="VWD60" s="177"/>
      <c r="VWE60" s="177"/>
      <c r="VWF60" s="178"/>
      <c r="VWG60" s="178"/>
      <c r="VWH60" s="177"/>
      <c r="VWI60" s="177"/>
      <c r="VWJ60" s="177"/>
      <c r="VWK60" s="178"/>
      <c r="VWL60" s="177"/>
      <c r="VWM60" s="178"/>
      <c r="VWN60" s="177"/>
      <c r="VWO60" s="178"/>
      <c r="VWP60" s="177"/>
      <c r="VWQ60" s="178"/>
      <c r="VWR60" s="180"/>
      <c r="VWS60" s="181"/>
      <c r="VWT60" s="181"/>
      <c r="VWU60" s="176"/>
      <c r="VWV60" s="177"/>
      <c r="VWW60" s="178"/>
      <c r="VWX60" s="177"/>
      <c r="VWY60" s="177"/>
      <c r="VWZ60" s="177"/>
      <c r="VXA60" s="177"/>
      <c r="VXB60" s="177"/>
      <c r="VXC60" s="177"/>
      <c r="VXD60" s="177"/>
      <c r="VXE60" s="177"/>
      <c r="VXF60" s="177"/>
      <c r="VXG60" s="177"/>
      <c r="VXH60" s="177"/>
      <c r="VXI60" s="177"/>
      <c r="VXJ60" s="177"/>
      <c r="VXK60" s="177"/>
      <c r="VXL60" s="178"/>
      <c r="VXM60" s="178"/>
      <c r="VXN60" s="177"/>
      <c r="VXO60" s="177"/>
      <c r="VXP60" s="177"/>
      <c r="VXQ60" s="178"/>
      <c r="VXR60" s="177"/>
      <c r="VXS60" s="178"/>
      <c r="VXT60" s="177"/>
      <c r="VXU60" s="178"/>
      <c r="VXV60" s="177"/>
      <c r="VXW60" s="178"/>
      <c r="VXX60" s="180"/>
      <c r="VXY60" s="181"/>
      <c r="VXZ60" s="181"/>
      <c r="VYA60" s="176"/>
      <c r="VYB60" s="177"/>
      <c r="VYC60" s="178"/>
      <c r="VYD60" s="177"/>
      <c r="VYE60" s="177"/>
      <c r="VYF60" s="177"/>
      <c r="VYG60" s="177"/>
      <c r="VYH60" s="177"/>
      <c r="VYI60" s="177"/>
      <c r="VYJ60" s="177"/>
      <c r="VYK60" s="177"/>
      <c r="VYL60" s="177"/>
      <c r="VYM60" s="177"/>
      <c r="VYN60" s="177"/>
      <c r="VYO60" s="177"/>
      <c r="VYP60" s="177"/>
      <c r="VYQ60" s="177"/>
      <c r="VYR60" s="178"/>
      <c r="VYS60" s="178"/>
      <c r="VYT60" s="177"/>
      <c r="VYU60" s="177"/>
      <c r="VYV60" s="177"/>
      <c r="VYW60" s="178"/>
      <c r="VYX60" s="177"/>
      <c r="VYY60" s="178"/>
      <c r="VYZ60" s="177"/>
      <c r="VZA60" s="178"/>
      <c r="VZB60" s="177"/>
      <c r="VZC60" s="178"/>
      <c r="VZD60" s="180"/>
      <c r="VZE60" s="181"/>
      <c r="VZF60" s="181"/>
      <c r="VZG60" s="176"/>
      <c r="VZH60" s="177"/>
      <c r="VZI60" s="178"/>
      <c r="VZJ60" s="177"/>
      <c r="VZK60" s="177"/>
      <c r="VZL60" s="177"/>
      <c r="VZM60" s="177"/>
      <c r="VZN60" s="177"/>
      <c r="VZO60" s="177"/>
      <c r="VZP60" s="177"/>
      <c r="VZQ60" s="177"/>
      <c r="VZR60" s="177"/>
      <c r="VZS60" s="177"/>
      <c r="VZT60" s="177"/>
      <c r="VZU60" s="177"/>
      <c r="VZV60" s="177"/>
      <c r="VZW60" s="177"/>
      <c r="VZX60" s="178"/>
      <c r="VZY60" s="178"/>
      <c r="VZZ60" s="177"/>
      <c r="WAA60" s="177"/>
      <c r="WAB60" s="177"/>
      <c r="WAC60" s="178"/>
      <c r="WAD60" s="177"/>
      <c r="WAE60" s="178"/>
      <c r="WAF60" s="177"/>
      <c r="WAG60" s="178"/>
      <c r="WAH60" s="177"/>
      <c r="WAI60" s="178"/>
      <c r="WAJ60" s="180"/>
      <c r="WAK60" s="181"/>
      <c r="WAL60" s="181"/>
      <c r="WAM60" s="176"/>
      <c r="WAN60" s="177"/>
      <c r="WAO60" s="178"/>
      <c r="WAP60" s="177"/>
      <c r="WAQ60" s="177"/>
      <c r="WAR60" s="177"/>
      <c r="WAS60" s="177"/>
      <c r="WAT60" s="177"/>
      <c r="WAU60" s="177"/>
      <c r="WAV60" s="177"/>
      <c r="WAW60" s="177"/>
      <c r="WAX60" s="177"/>
      <c r="WAY60" s="177"/>
      <c r="WAZ60" s="177"/>
      <c r="WBA60" s="177"/>
      <c r="WBB60" s="177"/>
      <c r="WBC60" s="177"/>
      <c r="WBD60" s="178"/>
      <c r="WBE60" s="178"/>
      <c r="WBF60" s="177"/>
      <c r="WBG60" s="177"/>
      <c r="WBH60" s="177"/>
      <c r="WBI60" s="178"/>
      <c r="WBJ60" s="177"/>
      <c r="WBK60" s="178"/>
      <c r="WBL60" s="177"/>
      <c r="WBM60" s="178"/>
      <c r="WBN60" s="177"/>
      <c r="WBO60" s="178"/>
      <c r="WBP60" s="180"/>
      <c r="WBQ60" s="181"/>
      <c r="WBR60" s="181"/>
      <c r="WBS60" s="176"/>
      <c r="WBT60" s="177"/>
      <c r="WBU60" s="178"/>
      <c r="WBV60" s="177"/>
      <c r="WBW60" s="177"/>
      <c r="WBX60" s="177"/>
      <c r="WBY60" s="177"/>
      <c r="WBZ60" s="177"/>
      <c r="WCA60" s="177"/>
      <c r="WCB60" s="177"/>
      <c r="WCC60" s="177"/>
      <c r="WCD60" s="177"/>
      <c r="WCE60" s="177"/>
      <c r="WCF60" s="177"/>
      <c r="WCG60" s="177"/>
      <c r="WCH60" s="177"/>
      <c r="WCI60" s="177"/>
      <c r="WCJ60" s="178"/>
      <c r="WCK60" s="178"/>
      <c r="WCL60" s="177"/>
      <c r="WCM60" s="177"/>
      <c r="WCN60" s="177"/>
      <c r="WCO60" s="178"/>
      <c r="WCP60" s="177"/>
      <c r="WCQ60" s="178"/>
      <c r="WCR60" s="177"/>
      <c r="WCS60" s="178"/>
      <c r="WCT60" s="177"/>
      <c r="WCU60" s="178"/>
      <c r="WCV60" s="180"/>
      <c r="WCW60" s="181"/>
      <c r="WCX60" s="181"/>
      <c r="WCY60" s="176"/>
      <c r="WCZ60" s="177"/>
      <c r="WDA60" s="178"/>
      <c r="WDB60" s="177"/>
      <c r="WDC60" s="177"/>
      <c r="WDD60" s="177"/>
      <c r="WDE60" s="177"/>
      <c r="WDF60" s="177"/>
      <c r="WDG60" s="177"/>
      <c r="WDH60" s="177"/>
      <c r="WDI60" s="177"/>
      <c r="WDJ60" s="177"/>
      <c r="WDK60" s="177"/>
      <c r="WDL60" s="177"/>
      <c r="WDM60" s="177"/>
      <c r="WDN60" s="177"/>
      <c r="WDO60" s="177"/>
      <c r="WDP60" s="178"/>
      <c r="WDQ60" s="178"/>
      <c r="WDR60" s="177"/>
      <c r="WDS60" s="177"/>
      <c r="WDT60" s="177"/>
      <c r="WDU60" s="178"/>
      <c r="WDV60" s="177"/>
      <c r="WDW60" s="178"/>
      <c r="WDX60" s="177"/>
      <c r="WDY60" s="178"/>
      <c r="WDZ60" s="177"/>
      <c r="WEA60" s="178"/>
      <c r="WEB60" s="180"/>
      <c r="WEC60" s="181"/>
      <c r="WED60" s="181"/>
      <c r="WEE60" s="176"/>
      <c r="WEF60" s="177"/>
      <c r="WEG60" s="178"/>
      <c r="WEH60" s="177"/>
      <c r="WEI60" s="177"/>
      <c r="WEJ60" s="177"/>
      <c r="WEK60" s="177"/>
      <c r="WEL60" s="177"/>
      <c r="WEM60" s="177"/>
      <c r="WEN60" s="177"/>
      <c r="WEO60" s="177"/>
      <c r="WEP60" s="177"/>
      <c r="WEQ60" s="177"/>
      <c r="WER60" s="177"/>
      <c r="WES60" s="177"/>
      <c r="WET60" s="177"/>
      <c r="WEU60" s="177"/>
      <c r="WEV60" s="178"/>
      <c r="WEW60" s="178"/>
      <c r="WEX60" s="177"/>
      <c r="WEY60" s="177"/>
      <c r="WEZ60" s="177"/>
      <c r="WFA60" s="178"/>
      <c r="WFB60" s="177"/>
      <c r="WFC60" s="178"/>
      <c r="WFD60" s="177"/>
      <c r="WFE60" s="178"/>
      <c r="WFF60" s="177"/>
      <c r="WFG60" s="178"/>
      <c r="WFH60" s="180"/>
      <c r="WFI60" s="181"/>
      <c r="WFJ60" s="181"/>
      <c r="WFK60" s="176"/>
      <c r="WFL60" s="177"/>
      <c r="WFM60" s="178"/>
      <c r="WFN60" s="177"/>
      <c r="WFO60" s="177"/>
      <c r="WFP60" s="177"/>
      <c r="WFQ60" s="177"/>
      <c r="WFR60" s="177"/>
      <c r="WFS60" s="177"/>
      <c r="WFT60" s="177"/>
      <c r="WFU60" s="177"/>
      <c r="WFV60" s="177"/>
      <c r="WFW60" s="177"/>
      <c r="WFX60" s="177"/>
      <c r="WFY60" s="177"/>
      <c r="WFZ60" s="177"/>
      <c r="WGA60" s="177"/>
      <c r="WGB60" s="178"/>
      <c r="WGC60" s="178"/>
      <c r="WGD60" s="177"/>
      <c r="WGE60" s="177"/>
      <c r="WGF60" s="177"/>
      <c r="WGG60" s="178"/>
      <c r="WGH60" s="177"/>
      <c r="WGI60" s="178"/>
      <c r="WGJ60" s="177"/>
      <c r="WGK60" s="178"/>
      <c r="WGL60" s="177"/>
      <c r="WGM60" s="178"/>
      <c r="WGN60" s="180"/>
      <c r="WGO60" s="181"/>
      <c r="WGP60" s="181"/>
      <c r="WGQ60" s="176"/>
      <c r="WGR60" s="177"/>
      <c r="WGS60" s="178"/>
      <c r="WGT60" s="177"/>
      <c r="WGU60" s="177"/>
      <c r="WGV60" s="177"/>
      <c r="WGW60" s="177"/>
      <c r="WGX60" s="177"/>
      <c r="WGY60" s="177"/>
      <c r="WGZ60" s="177"/>
      <c r="WHA60" s="177"/>
      <c r="WHB60" s="177"/>
      <c r="WHC60" s="177"/>
      <c r="WHD60" s="177"/>
      <c r="WHE60" s="177"/>
      <c r="WHF60" s="177"/>
      <c r="WHG60" s="177"/>
      <c r="WHH60" s="178"/>
      <c r="WHI60" s="178"/>
      <c r="WHJ60" s="177"/>
      <c r="WHK60" s="177"/>
      <c r="WHL60" s="177"/>
      <c r="WHM60" s="178"/>
      <c r="WHN60" s="177"/>
      <c r="WHO60" s="178"/>
      <c r="WHP60" s="177"/>
      <c r="WHQ60" s="178"/>
      <c r="WHR60" s="177"/>
      <c r="WHS60" s="178"/>
      <c r="WHT60" s="180"/>
      <c r="WHU60" s="181"/>
      <c r="WHV60" s="181"/>
      <c r="WHW60" s="176"/>
      <c r="WHX60" s="177"/>
      <c r="WHY60" s="178"/>
      <c r="WHZ60" s="177"/>
      <c r="WIA60" s="177"/>
      <c r="WIB60" s="177"/>
      <c r="WIC60" s="177"/>
      <c r="WID60" s="177"/>
      <c r="WIE60" s="177"/>
      <c r="WIF60" s="177"/>
      <c r="WIG60" s="177"/>
      <c r="WIH60" s="177"/>
      <c r="WII60" s="177"/>
      <c r="WIJ60" s="177"/>
      <c r="WIK60" s="177"/>
      <c r="WIL60" s="177"/>
      <c r="WIM60" s="177"/>
      <c r="WIN60" s="178"/>
      <c r="WIO60" s="178"/>
      <c r="WIP60" s="177"/>
      <c r="WIQ60" s="177"/>
      <c r="WIR60" s="177"/>
      <c r="WIS60" s="178"/>
      <c r="WIT60" s="177"/>
      <c r="WIU60" s="178"/>
      <c r="WIV60" s="177"/>
      <c r="WIW60" s="178"/>
      <c r="WIX60" s="177"/>
      <c r="WIY60" s="178"/>
      <c r="WIZ60" s="180"/>
      <c r="WJA60" s="181"/>
      <c r="WJB60" s="181"/>
      <c r="WJC60" s="176"/>
      <c r="WJD60" s="177"/>
      <c r="WJE60" s="178"/>
      <c r="WJF60" s="177"/>
      <c r="WJG60" s="177"/>
      <c r="WJH60" s="177"/>
      <c r="WJI60" s="177"/>
      <c r="WJJ60" s="177"/>
      <c r="WJK60" s="177"/>
      <c r="WJL60" s="177"/>
      <c r="WJM60" s="177"/>
      <c r="WJN60" s="177"/>
      <c r="WJO60" s="177"/>
      <c r="WJP60" s="177"/>
      <c r="WJQ60" s="177"/>
      <c r="WJR60" s="177"/>
      <c r="WJS60" s="177"/>
      <c r="WJT60" s="178"/>
      <c r="WJU60" s="178"/>
      <c r="WJV60" s="177"/>
      <c r="WJW60" s="177"/>
      <c r="WJX60" s="177"/>
      <c r="WJY60" s="178"/>
      <c r="WJZ60" s="177"/>
      <c r="WKA60" s="178"/>
      <c r="WKB60" s="177"/>
      <c r="WKC60" s="178"/>
      <c r="WKD60" s="177"/>
      <c r="WKE60" s="178"/>
      <c r="WKF60" s="180"/>
      <c r="WKG60" s="181"/>
      <c r="WKH60" s="181"/>
      <c r="WKI60" s="176"/>
      <c r="WKJ60" s="177"/>
      <c r="WKK60" s="178"/>
      <c r="WKL60" s="177"/>
      <c r="WKM60" s="177"/>
      <c r="WKN60" s="177"/>
      <c r="WKO60" s="177"/>
      <c r="WKP60" s="177"/>
      <c r="WKQ60" s="177"/>
      <c r="WKR60" s="177"/>
      <c r="WKS60" s="177"/>
      <c r="WKT60" s="177"/>
      <c r="WKU60" s="177"/>
      <c r="WKV60" s="177"/>
      <c r="WKW60" s="177"/>
      <c r="WKX60" s="177"/>
      <c r="WKY60" s="177"/>
      <c r="WKZ60" s="178"/>
      <c r="WLA60" s="178"/>
      <c r="WLB60" s="177"/>
      <c r="WLC60" s="177"/>
      <c r="WLD60" s="177"/>
      <c r="WLE60" s="178"/>
      <c r="WLF60" s="177"/>
      <c r="WLG60" s="178"/>
      <c r="WLH60" s="177"/>
      <c r="WLI60" s="178"/>
      <c r="WLJ60" s="177"/>
      <c r="WLK60" s="178"/>
      <c r="WLL60" s="180"/>
      <c r="WLM60" s="181"/>
      <c r="WLN60" s="181"/>
      <c r="WLO60" s="176"/>
      <c r="WLP60" s="177"/>
      <c r="WLQ60" s="178"/>
      <c r="WLR60" s="177"/>
      <c r="WLS60" s="177"/>
      <c r="WLT60" s="177"/>
      <c r="WLU60" s="177"/>
      <c r="WLV60" s="177"/>
      <c r="WLW60" s="177"/>
      <c r="WLX60" s="177"/>
      <c r="WLY60" s="177"/>
      <c r="WLZ60" s="177"/>
      <c r="WMA60" s="177"/>
      <c r="WMB60" s="177"/>
      <c r="WMC60" s="177"/>
      <c r="WMD60" s="177"/>
      <c r="WME60" s="177"/>
      <c r="WMF60" s="178"/>
      <c r="WMG60" s="178"/>
      <c r="WMH60" s="177"/>
      <c r="WMI60" s="177"/>
      <c r="WMJ60" s="177"/>
      <c r="WMK60" s="178"/>
      <c r="WML60" s="177"/>
      <c r="WMM60" s="178"/>
      <c r="WMN60" s="177"/>
      <c r="WMO60" s="178"/>
      <c r="WMP60" s="177"/>
      <c r="WMQ60" s="178"/>
      <c r="WMR60" s="180"/>
      <c r="WMS60" s="181"/>
      <c r="WMT60" s="181"/>
      <c r="WMU60" s="176"/>
      <c r="WMV60" s="177"/>
      <c r="WMW60" s="178"/>
      <c r="WMX60" s="177"/>
      <c r="WMY60" s="177"/>
      <c r="WMZ60" s="177"/>
      <c r="WNA60" s="177"/>
      <c r="WNB60" s="177"/>
      <c r="WNC60" s="177"/>
      <c r="WND60" s="177"/>
      <c r="WNE60" s="177"/>
      <c r="WNF60" s="177"/>
      <c r="WNG60" s="177"/>
      <c r="WNH60" s="177"/>
      <c r="WNI60" s="177"/>
      <c r="WNJ60" s="177"/>
      <c r="WNK60" s="177"/>
      <c r="WNL60" s="178"/>
      <c r="WNM60" s="178"/>
      <c r="WNN60" s="177"/>
      <c r="WNO60" s="177"/>
      <c r="WNP60" s="177"/>
      <c r="WNQ60" s="178"/>
      <c r="WNR60" s="177"/>
      <c r="WNS60" s="178"/>
      <c r="WNT60" s="177"/>
      <c r="WNU60" s="178"/>
      <c r="WNV60" s="177"/>
      <c r="WNW60" s="178"/>
      <c r="WNX60" s="180"/>
      <c r="WNY60" s="181"/>
      <c r="WNZ60" s="181"/>
      <c r="WOA60" s="176"/>
      <c r="WOB60" s="177"/>
      <c r="WOC60" s="178"/>
      <c r="WOD60" s="177"/>
      <c r="WOE60" s="177"/>
      <c r="WOF60" s="177"/>
      <c r="WOG60" s="177"/>
      <c r="WOH60" s="177"/>
      <c r="WOI60" s="177"/>
      <c r="WOJ60" s="177"/>
      <c r="WOK60" s="177"/>
      <c r="WOL60" s="177"/>
      <c r="WOM60" s="177"/>
      <c r="WON60" s="177"/>
      <c r="WOO60" s="177"/>
      <c r="WOP60" s="177"/>
      <c r="WOQ60" s="177"/>
      <c r="WOR60" s="178"/>
      <c r="WOS60" s="178"/>
      <c r="WOT60" s="177"/>
      <c r="WOU60" s="177"/>
      <c r="WOV60" s="177"/>
      <c r="WOW60" s="178"/>
      <c r="WOX60" s="177"/>
      <c r="WOY60" s="178"/>
      <c r="WOZ60" s="177"/>
      <c r="WPA60" s="178"/>
      <c r="WPB60" s="177"/>
      <c r="WPC60" s="178"/>
      <c r="WPD60" s="180"/>
      <c r="WPE60" s="181"/>
      <c r="WPF60" s="181"/>
      <c r="WPG60" s="176"/>
      <c r="WPH60" s="177"/>
      <c r="WPI60" s="178"/>
      <c r="WPJ60" s="177"/>
      <c r="WPK60" s="177"/>
      <c r="WPL60" s="177"/>
      <c r="WPM60" s="177"/>
      <c r="WPN60" s="177"/>
      <c r="WPO60" s="177"/>
      <c r="WPP60" s="177"/>
      <c r="WPQ60" s="177"/>
      <c r="WPR60" s="177"/>
      <c r="WPS60" s="177"/>
      <c r="WPT60" s="177"/>
      <c r="WPU60" s="177"/>
      <c r="WPV60" s="177"/>
      <c r="WPW60" s="177"/>
      <c r="WPX60" s="178"/>
      <c r="WPY60" s="178"/>
      <c r="WPZ60" s="177"/>
      <c r="WQA60" s="177"/>
      <c r="WQB60" s="177"/>
      <c r="WQC60" s="178"/>
      <c r="WQD60" s="177"/>
      <c r="WQE60" s="178"/>
      <c r="WQF60" s="177"/>
      <c r="WQG60" s="178"/>
      <c r="WQH60" s="177"/>
      <c r="WQI60" s="178"/>
      <c r="WQJ60" s="180"/>
      <c r="WQK60" s="181"/>
      <c r="WQL60" s="181"/>
      <c r="WQM60" s="176"/>
      <c r="WQN60" s="177"/>
      <c r="WQO60" s="178"/>
      <c r="WQP60" s="177"/>
      <c r="WQQ60" s="177"/>
      <c r="WQR60" s="177"/>
      <c r="WQS60" s="177"/>
      <c r="WQT60" s="177"/>
      <c r="WQU60" s="177"/>
      <c r="WQV60" s="177"/>
      <c r="WQW60" s="177"/>
      <c r="WQX60" s="177"/>
      <c r="WQY60" s="177"/>
      <c r="WQZ60" s="177"/>
      <c r="WRA60" s="177"/>
      <c r="WRB60" s="177"/>
      <c r="WRC60" s="177"/>
      <c r="WRD60" s="178"/>
      <c r="WRE60" s="178"/>
      <c r="WRF60" s="177"/>
      <c r="WRG60" s="177"/>
      <c r="WRH60" s="177"/>
      <c r="WRI60" s="178"/>
      <c r="WRJ60" s="177"/>
      <c r="WRK60" s="178"/>
      <c r="WRL60" s="177"/>
      <c r="WRM60" s="178"/>
      <c r="WRN60" s="177"/>
      <c r="WRO60" s="178"/>
      <c r="WRP60" s="180"/>
      <c r="WRQ60" s="181"/>
      <c r="WRR60" s="181"/>
      <c r="WRS60" s="176"/>
      <c r="WRT60" s="177"/>
      <c r="WRU60" s="178"/>
      <c r="WRV60" s="177"/>
      <c r="WRW60" s="177"/>
      <c r="WRX60" s="177"/>
      <c r="WRY60" s="177"/>
      <c r="WRZ60" s="177"/>
      <c r="WSA60" s="177"/>
      <c r="WSB60" s="177"/>
      <c r="WSC60" s="177"/>
      <c r="WSD60" s="177"/>
      <c r="WSE60" s="177"/>
      <c r="WSF60" s="177"/>
      <c r="WSG60" s="177"/>
      <c r="WSH60" s="177"/>
      <c r="WSI60" s="177"/>
      <c r="WSJ60" s="178"/>
      <c r="WSK60" s="178"/>
      <c r="WSL60" s="177"/>
      <c r="WSM60" s="177"/>
      <c r="WSN60" s="177"/>
      <c r="WSO60" s="178"/>
      <c r="WSP60" s="177"/>
      <c r="WSQ60" s="178"/>
      <c r="WSR60" s="177"/>
      <c r="WSS60" s="178"/>
      <c r="WST60" s="177"/>
      <c r="WSU60" s="178"/>
      <c r="WSV60" s="180"/>
      <c r="WSW60" s="181"/>
      <c r="WSX60" s="181"/>
      <c r="WSY60" s="176"/>
      <c r="WSZ60" s="177"/>
      <c r="WTA60" s="178"/>
      <c r="WTB60" s="177"/>
      <c r="WTC60" s="177"/>
      <c r="WTD60" s="177"/>
      <c r="WTE60" s="177"/>
      <c r="WTF60" s="177"/>
      <c r="WTG60" s="177"/>
      <c r="WTH60" s="177"/>
      <c r="WTI60" s="177"/>
      <c r="WTJ60" s="177"/>
      <c r="WTK60" s="177"/>
      <c r="WTL60" s="177"/>
      <c r="WTM60" s="177"/>
      <c r="WTN60" s="177"/>
      <c r="WTO60" s="177"/>
      <c r="WTP60" s="178"/>
      <c r="WTQ60" s="178"/>
      <c r="WTR60" s="177"/>
      <c r="WTS60" s="177"/>
      <c r="WTT60" s="177"/>
      <c r="WTU60" s="178"/>
      <c r="WTV60" s="177"/>
      <c r="WTW60" s="178"/>
      <c r="WTX60" s="177"/>
      <c r="WTY60" s="178"/>
      <c r="WTZ60" s="177"/>
      <c r="WUA60" s="178"/>
      <c r="WUB60" s="180"/>
      <c r="WUC60" s="181"/>
      <c r="WUD60" s="181"/>
      <c r="WUE60" s="176"/>
      <c r="WUF60" s="177"/>
      <c r="WUG60" s="178"/>
      <c r="WUH60" s="177"/>
      <c r="WUI60" s="177"/>
      <c r="WUJ60" s="177"/>
      <c r="WUK60" s="177"/>
      <c r="WUL60" s="177"/>
      <c r="WUM60" s="177"/>
      <c r="WUN60" s="177"/>
      <c r="WUO60" s="177"/>
      <c r="WUP60" s="177"/>
      <c r="WUQ60" s="177"/>
      <c r="WUR60" s="177"/>
      <c r="WUS60" s="177"/>
      <c r="WUT60" s="177"/>
      <c r="WUU60" s="177"/>
      <c r="WUV60" s="178"/>
      <c r="WUW60" s="178"/>
      <c r="WUX60" s="177"/>
      <c r="WUY60" s="177"/>
      <c r="WUZ60" s="177"/>
      <c r="WVA60" s="178"/>
      <c r="WVB60" s="177"/>
      <c r="WVC60" s="178"/>
      <c r="WVD60" s="177"/>
      <c r="WVE60" s="178"/>
      <c r="WVF60" s="177"/>
      <c r="WVG60" s="178"/>
      <c r="WVH60" s="180"/>
      <c r="WVI60" s="181"/>
      <c r="WVJ60" s="181"/>
      <c r="WVK60" s="176"/>
      <c r="WVL60" s="177"/>
      <c r="WVM60" s="178"/>
      <c r="WVN60" s="177"/>
      <c r="WVO60" s="177"/>
      <c r="WVP60" s="177"/>
      <c r="WVQ60" s="177"/>
      <c r="WVR60" s="177"/>
      <c r="WVS60" s="177"/>
      <c r="WVT60" s="177"/>
      <c r="WVU60" s="177"/>
      <c r="WVV60" s="177"/>
      <c r="WVW60" s="177"/>
      <c r="WVX60" s="177"/>
      <c r="WVY60" s="177"/>
      <c r="WVZ60" s="177"/>
      <c r="WWA60" s="177"/>
      <c r="WWB60" s="178"/>
      <c r="WWC60" s="178"/>
      <c r="WWD60" s="177"/>
      <c r="WWE60" s="177"/>
      <c r="WWF60" s="177"/>
      <c r="WWG60" s="178"/>
      <c r="WWH60" s="177"/>
      <c r="WWI60" s="178"/>
      <c r="WWJ60" s="177"/>
      <c r="WWK60" s="178"/>
      <c r="WWL60" s="177"/>
      <c r="WWM60" s="178"/>
      <c r="WWN60" s="180"/>
      <c r="WWO60" s="181"/>
      <c r="WWP60" s="181"/>
      <c r="WWQ60" s="176"/>
      <c r="WWR60" s="177"/>
      <c r="WWS60" s="178"/>
      <c r="WWT60" s="177"/>
      <c r="WWU60" s="177"/>
      <c r="WWV60" s="177"/>
      <c r="WWW60" s="177"/>
      <c r="WWX60" s="177"/>
      <c r="WWY60" s="177"/>
      <c r="WWZ60" s="177"/>
      <c r="WXA60" s="177"/>
      <c r="WXB60" s="177"/>
      <c r="WXC60" s="177"/>
      <c r="WXD60" s="177"/>
      <c r="WXE60" s="177"/>
      <c r="WXF60" s="177"/>
      <c r="WXG60" s="177"/>
      <c r="WXH60" s="178"/>
      <c r="WXI60" s="178"/>
      <c r="WXJ60" s="177"/>
      <c r="WXK60" s="177"/>
      <c r="WXL60" s="177"/>
      <c r="WXM60" s="178"/>
      <c r="WXN60" s="177"/>
      <c r="WXO60" s="178"/>
      <c r="WXP60" s="177"/>
      <c r="WXQ60" s="178"/>
      <c r="WXR60" s="177"/>
      <c r="WXS60" s="178"/>
      <c r="WXT60" s="180"/>
      <c r="WXU60" s="181"/>
      <c r="WXV60" s="181"/>
      <c r="WXW60" s="176"/>
      <c r="WXX60" s="177"/>
      <c r="WXY60" s="178"/>
      <c r="WXZ60" s="177"/>
      <c r="WYA60" s="177"/>
      <c r="WYB60" s="177"/>
      <c r="WYC60" s="177"/>
      <c r="WYD60" s="177"/>
      <c r="WYE60" s="177"/>
      <c r="WYF60" s="177"/>
      <c r="WYG60" s="177"/>
      <c r="WYH60" s="177"/>
      <c r="WYI60" s="177"/>
      <c r="WYJ60" s="177"/>
      <c r="WYK60" s="177"/>
      <c r="WYL60" s="177"/>
      <c r="WYM60" s="177"/>
      <c r="WYN60" s="178"/>
      <c r="WYO60" s="178"/>
      <c r="WYP60" s="177"/>
      <c r="WYQ60" s="177"/>
      <c r="WYR60" s="177"/>
      <c r="WYS60" s="178"/>
      <c r="WYT60" s="177"/>
      <c r="WYU60" s="178"/>
      <c r="WYV60" s="177"/>
      <c r="WYW60" s="178"/>
      <c r="WYX60" s="177"/>
      <c r="WYY60" s="178"/>
      <c r="WYZ60" s="180"/>
      <c r="WZA60" s="181"/>
      <c r="WZB60" s="181"/>
      <c r="WZC60" s="176"/>
      <c r="WZD60" s="177"/>
      <c r="WZE60" s="178"/>
      <c r="WZF60" s="177"/>
      <c r="WZG60" s="177"/>
      <c r="WZH60" s="177"/>
      <c r="WZI60" s="177"/>
      <c r="WZJ60" s="177"/>
      <c r="WZK60" s="177"/>
      <c r="WZL60" s="177"/>
      <c r="WZM60" s="177"/>
      <c r="WZN60" s="177"/>
      <c r="WZO60" s="177"/>
      <c r="WZP60" s="177"/>
      <c r="WZQ60" s="177"/>
      <c r="WZR60" s="177"/>
      <c r="WZS60" s="177"/>
      <c r="WZT60" s="178"/>
      <c r="WZU60" s="178"/>
      <c r="WZV60" s="177"/>
      <c r="WZW60" s="177"/>
      <c r="WZX60" s="177"/>
      <c r="WZY60" s="178"/>
      <c r="WZZ60" s="177"/>
      <c r="XAA60" s="178"/>
      <c r="XAB60" s="177"/>
      <c r="XAC60" s="178"/>
      <c r="XAD60" s="177"/>
      <c r="XAE60" s="178"/>
      <c r="XAF60" s="180"/>
      <c r="XAG60" s="181"/>
      <c r="XAH60" s="181"/>
      <c r="XAI60" s="176"/>
      <c r="XAJ60" s="177"/>
      <c r="XAK60" s="178"/>
      <c r="XAL60" s="177"/>
      <c r="XAM60" s="177"/>
      <c r="XAN60" s="177"/>
      <c r="XAO60" s="177"/>
      <c r="XAP60" s="177"/>
      <c r="XAQ60" s="177"/>
      <c r="XAR60" s="177"/>
      <c r="XAS60" s="177"/>
      <c r="XAT60" s="177"/>
      <c r="XAU60" s="177"/>
      <c r="XAV60" s="177"/>
      <c r="XAW60" s="177"/>
      <c r="XAX60" s="177"/>
      <c r="XAY60" s="177"/>
      <c r="XAZ60" s="178"/>
      <c r="XBA60" s="178"/>
      <c r="XBB60" s="177"/>
      <c r="XBC60" s="177"/>
      <c r="XBD60" s="177"/>
      <c r="XBE60" s="178"/>
      <c r="XBF60" s="177"/>
      <c r="XBG60" s="178"/>
      <c r="XBH60" s="177"/>
      <c r="XBI60" s="178"/>
      <c r="XBJ60" s="177"/>
      <c r="XBK60" s="178"/>
      <c r="XBL60" s="180"/>
      <c r="XBM60" s="181"/>
      <c r="XBN60" s="181"/>
      <c r="XBO60" s="176"/>
      <c r="XBP60" s="177"/>
      <c r="XBQ60" s="178"/>
      <c r="XBR60" s="177"/>
      <c r="XBS60" s="177"/>
      <c r="XBT60" s="177"/>
      <c r="XBU60" s="177"/>
      <c r="XBV60" s="177"/>
      <c r="XBW60" s="177"/>
      <c r="XBX60" s="177"/>
      <c r="XBY60" s="177"/>
      <c r="XBZ60" s="177"/>
      <c r="XCA60" s="177"/>
      <c r="XCB60" s="177"/>
      <c r="XCC60" s="177"/>
      <c r="XCD60" s="177"/>
      <c r="XCE60" s="177"/>
      <c r="XCF60" s="178"/>
      <c r="XCG60" s="178"/>
      <c r="XCH60" s="177"/>
      <c r="XCI60" s="177"/>
      <c r="XCJ60" s="177"/>
      <c r="XCK60" s="178"/>
      <c r="XCL60" s="177"/>
      <c r="XCM60" s="178"/>
      <c r="XCN60" s="177"/>
      <c r="XCO60" s="178"/>
      <c r="XCP60" s="177"/>
      <c r="XCQ60" s="178"/>
      <c r="XCR60" s="180"/>
      <c r="XCS60" s="181"/>
      <c r="XCT60" s="181"/>
      <c r="XCU60" s="176"/>
      <c r="XCV60" s="177"/>
      <c r="XCW60" s="178"/>
      <c r="XCX60" s="177"/>
      <c r="XCY60" s="177"/>
      <c r="XCZ60" s="177"/>
      <c r="XDA60" s="177"/>
      <c r="XDB60" s="177"/>
      <c r="XDC60" s="177"/>
      <c r="XDD60" s="177"/>
      <c r="XDE60" s="177"/>
      <c r="XDF60" s="177"/>
      <c r="XDG60" s="177"/>
      <c r="XDH60" s="177"/>
      <c r="XDI60" s="177"/>
      <c r="XDJ60" s="177"/>
      <c r="XDK60" s="177"/>
      <c r="XDL60" s="178"/>
      <c r="XDM60" s="178"/>
      <c r="XDN60" s="177"/>
      <c r="XDO60" s="177"/>
      <c r="XDP60" s="177"/>
      <c r="XDQ60" s="178"/>
      <c r="XDR60" s="177"/>
      <c r="XDS60" s="178"/>
      <c r="XDT60" s="177"/>
      <c r="XDU60" s="178"/>
      <c r="XDV60" s="177"/>
      <c r="XDW60" s="178"/>
      <c r="XDX60" s="180"/>
      <c r="XDY60" s="181"/>
      <c r="XDZ60" s="181"/>
      <c r="XEA60" s="176"/>
      <c r="XEB60" s="177"/>
      <c r="XEC60" s="178"/>
      <c r="XED60" s="177"/>
      <c r="XEE60" s="177"/>
      <c r="XEF60" s="177"/>
      <c r="XEG60" s="177"/>
      <c r="XEH60" s="177"/>
      <c r="XEI60" s="177"/>
      <c r="XEJ60" s="177"/>
      <c r="XEK60" s="177"/>
      <c r="XEL60" s="177"/>
      <c r="XEM60" s="177"/>
      <c r="XEN60" s="177"/>
      <c r="XEO60" s="177"/>
      <c r="XEP60" s="177"/>
      <c r="XEQ60" s="177"/>
      <c r="XER60" s="178"/>
      <c r="XES60" s="178"/>
      <c r="XET60" s="177"/>
      <c r="XEU60" s="177"/>
      <c r="XEV60" s="177"/>
      <c r="XEW60" s="178"/>
      <c r="XEX60" s="177"/>
      <c r="XEY60" s="178"/>
      <c r="XEZ60" s="177"/>
      <c r="XFA60" s="178"/>
      <c r="XFB60" s="177"/>
      <c r="XFC60" s="178"/>
      <c r="XFD60" s="180"/>
    </row>
    <row r="61" spans="1:16384" ht="21" customHeight="1" x14ac:dyDescent="0.15">
      <c r="A61" s="13">
        <v>56</v>
      </c>
      <c r="B61" s="13" t="s">
        <v>71</v>
      </c>
      <c r="C61" s="169"/>
      <c r="D61" s="38"/>
      <c r="E61" s="89">
        <v>1</v>
      </c>
      <c r="F61" s="38"/>
      <c r="G61" s="38"/>
      <c r="H61" s="38"/>
      <c r="I61" s="38"/>
      <c r="J61" s="38"/>
      <c r="K61" s="38"/>
      <c r="L61" s="38"/>
      <c r="M61" s="38"/>
      <c r="N61" s="38"/>
      <c r="O61" s="38"/>
      <c r="P61" s="38"/>
      <c r="Q61" s="38">
        <v>1</v>
      </c>
      <c r="R61" s="38">
        <v>1</v>
      </c>
      <c r="S61" s="38">
        <v>1</v>
      </c>
      <c r="T61" s="89"/>
      <c r="U61" s="172"/>
      <c r="V61" s="38"/>
      <c r="W61" s="38"/>
      <c r="X61" s="38">
        <v>1</v>
      </c>
      <c r="Y61" s="89">
        <v>1</v>
      </c>
      <c r="Z61" s="38"/>
      <c r="AA61" s="89">
        <v>1</v>
      </c>
      <c r="AB61" s="38">
        <v>1</v>
      </c>
      <c r="AC61" s="89"/>
      <c r="AD61" s="38"/>
      <c r="AE61" s="38"/>
      <c r="AF61" s="171" t="s">
        <v>872</v>
      </c>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84"/>
      <c r="CW61" s="184"/>
      <c r="CX61" s="184"/>
      <c r="CY61" s="184"/>
    </row>
    <row r="62" spans="1:16384" ht="21" customHeight="1" x14ac:dyDescent="0.15">
      <c r="A62" s="13">
        <v>57</v>
      </c>
      <c r="B62" s="13" t="s">
        <v>71</v>
      </c>
      <c r="C62" s="169"/>
      <c r="D62" s="38"/>
      <c r="E62" s="89">
        <v>1</v>
      </c>
      <c r="F62" s="38"/>
      <c r="G62" s="38">
        <v>1</v>
      </c>
      <c r="H62" s="38"/>
      <c r="I62" s="38"/>
      <c r="J62" s="38"/>
      <c r="K62" s="38"/>
      <c r="L62" s="38">
        <v>1</v>
      </c>
      <c r="M62" s="38"/>
      <c r="N62" s="38"/>
      <c r="O62" s="38"/>
      <c r="P62" s="38"/>
      <c r="Q62" s="38">
        <v>1</v>
      </c>
      <c r="R62" s="38"/>
      <c r="S62" s="38"/>
      <c r="T62" s="89">
        <v>1</v>
      </c>
      <c r="U62" s="172" t="s">
        <v>403</v>
      </c>
      <c r="V62" s="38"/>
      <c r="W62" s="38"/>
      <c r="X62" s="38">
        <v>1</v>
      </c>
      <c r="Y62" s="89">
        <v>1</v>
      </c>
      <c r="Z62" s="38"/>
      <c r="AA62" s="89">
        <v>1</v>
      </c>
      <c r="AB62" s="38">
        <v>1</v>
      </c>
      <c r="AC62" s="89"/>
      <c r="AD62" s="38"/>
      <c r="AE62" s="38"/>
      <c r="AF62" s="171" t="s">
        <v>1357</v>
      </c>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84"/>
      <c r="CW62" s="184"/>
      <c r="CX62" s="184"/>
      <c r="CY62" s="184"/>
    </row>
    <row r="63" spans="1:16384" ht="21" customHeight="1" x14ac:dyDescent="0.15">
      <c r="A63" s="13">
        <v>58</v>
      </c>
      <c r="B63" s="13" t="s">
        <v>71</v>
      </c>
      <c r="C63" s="169"/>
      <c r="D63" s="38"/>
      <c r="E63" s="89">
        <v>1</v>
      </c>
      <c r="F63" s="38"/>
      <c r="G63" s="38">
        <v>1</v>
      </c>
      <c r="H63" s="38"/>
      <c r="I63" s="38">
        <v>1</v>
      </c>
      <c r="J63" s="38"/>
      <c r="K63" s="38"/>
      <c r="L63" s="38">
        <v>1</v>
      </c>
      <c r="M63" s="38"/>
      <c r="N63" s="38"/>
      <c r="O63" s="38"/>
      <c r="P63" s="38"/>
      <c r="Q63" s="38">
        <v>1</v>
      </c>
      <c r="R63" s="38"/>
      <c r="S63" s="38"/>
      <c r="T63" s="89">
        <v>1</v>
      </c>
      <c r="U63" s="172" t="s">
        <v>404</v>
      </c>
      <c r="V63" s="38"/>
      <c r="W63" s="38"/>
      <c r="X63" s="38">
        <v>1</v>
      </c>
      <c r="Y63" s="89">
        <v>1</v>
      </c>
      <c r="Z63" s="38"/>
      <c r="AA63" s="89">
        <v>1</v>
      </c>
      <c r="AB63" s="38">
        <v>1</v>
      </c>
      <c r="AC63" s="89"/>
      <c r="AD63" s="38"/>
      <c r="AE63" s="38"/>
      <c r="AF63" s="171" t="s">
        <v>873</v>
      </c>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c r="BT63" s="184"/>
      <c r="BU63" s="184"/>
      <c r="BV63" s="184"/>
      <c r="BW63" s="184"/>
      <c r="BX63" s="184"/>
      <c r="BY63" s="184"/>
      <c r="BZ63" s="184"/>
      <c r="CA63" s="184"/>
      <c r="CB63" s="184"/>
      <c r="CC63" s="184"/>
      <c r="CD63" s="184"/>
      <c r="CE63" s="184"/>
      <c r="CF63" s="184"/>
      <c r="CG63" s="184"/>
      <c r="CH63" s="184"/>
      <c r="CI63" s="184"/>
      <c r="CJ63" s="184"/>
      <c r="CK63" s="184"/>
      <c r="CL63" s="184"/>
      <c r="CM63" s="184"/>
      <c r="CN63" s="184"/>
      <c r="CO63" s="184"/>
      <c r="CP63" s="184"/>
      <c r="CQ63" s="184"/>
      <c r="CR63" s="184"/>
      <c r="CS63" s="184"/>
      <c r="CT63" s="184"/>
      <c r="CU63" s="184"/>
      <c r="CV63" s="184"/>
      <c r="CW63" s="184"/>
      <c r="CX63" s="184"/>
      <c r="CY63" s="184"/>
    </row>
    <row r="64" spans="1:16384" ht="21" customHeight="1" x14ac:dyDescent="0.15">
      <c r="A64" s="13">
        <v>59</v>
      </c>
      <c r="B64" s="13" t="s">
        <v>71</v>
      </c>
      <c r="C64" s="169"/>
      <c r="D64" s="38"/>
      <c r="E64" s="89">
        <v>1</v>
      </c>
      <c r="F64" s="38"/>
      <c r="G64" s="38">
        <v>1</v>
      </c>
      <c r="H64" s="38"/>
      <c r="I64" s="38"/>
      <c r="J64" s="38"/>
      <c r="K64" s="38"/>
      <c r="L64" s="38">
        <v>1</v>
      </c>
      <c r="M64" s="38"/>
      <c r="N64" s="38"/>
      <c r="O64" s="38"/>
      <c r="P64" s="38"/>
      <c r="Q64" s="38">
        <v>1</v>
      </c>
      <c r="R64" s="38"/>
      <c r="S64" s="38"/>
      <c r="T64" s="89"/>
      <c r="U64" s="172" t="s">
        <v>405</v>
      </c>
      <c r="V64" s="38"/>
      <c r="W64" s="38"/>
      <c r="X64" s="38">
        <v>1</v>
      </c>
      <c r="Y64" s="89">
        <v>1</v>
      </c>
      <c r="Z64" s="38"/>
      <c r="AA64" s="89">
        <v>1</v>
      </c>
      <c r="AB64" s="38">
        <v>1</v>
      </c>
      <c r="AC64" s="89"/>
      <c r="AD64" s="38"/>
      <c r="AE64" s="38"/>
      <c r="AF64" s="171" t="s">
        <v>874</v>
      </c>
      <c r="AL64" s="184"/>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4"/>
      <c r="BR64" s="184"/>
      <c r="BS64" s="184"/>
      <c r="BT64" s="184"/>
      <c r="BU64" s="184"/>
      <c r="BV64" s="184"/>
      <c r="BW64" s="184"/>
      <c r="BX64" s="184"/>
      <c r="BY64" s="184"/>
      <c r="BZ64" s="184"/>
      <c r="CA64" s="184"/>
      <c r="CB64" s="184"/>
      <c r="CC64" s="184"/>
      <c r="CD64" s="184"/>
      <c r="CE64" s="184"/>
      <c r="CF64" s="184"/>
      <c r="CG64" s="184"/>
      <c r="CH64" s="184"/>
      <c r="CI64" s="184"/>
      <c r="CJ64" s="184"/>
      <c r="CK64" s="184"/>
      <c r="CL64" s="184"/>
      <c r="CM64" s="184"/>
      <c r="CN64" s="184"/>
      <c r="CO64" s="184"/>
      <c r="CP64" s="184"/>
      <c r="CQ64" s="184"/>
      <c r="CR64" s="184"/>
      <c r="CS64" s="184"/>
      <c r="CT64" s="184"/>
      <c r="CU64" s="184"/>
      <c r="CV64" s="184"/>
      <c r="CW64" s="184"/>
      <c r="CX64" s="184"/>
      <c r="CY64" s="184"/>
    </row>
    <row r="65" spans="1:103" ht="21" customHeight="1" x14ac:dyDescent="0.15">
      <c r="A65" s="13">
        <v>60</v>
      </c>
      <c r="B65" s="13" t="s">
        <v>71</v>
      </c>
      <c r="C65" s="169"/>
      <c r="D65" s="38">
        <v>1</v>
      </c>
      <c r="E65" s="89"/>
      <c r="F65" s="38"/>
      <c r="G65" s="38"/>
      <c r="H65" s="38"/>
      <c r="I65" s="38"/>
      <c r="J65" s="38">
        <v>1</v>
      </c>
      <c r="K65" s="38"/>
      <c r="L65" s="38"/>
      <c r="M65" s="38"/>
      <c r="N65" s="38"/>
      <c r="O65" s="38"/>
      <c r="P65" s="38"/>
      <c r="Q65" s="38">
        <v>1</v>
      </c>
      <c r="R65" s="38">
        <v>1</v>
      </c>
      <c r="S65" s="38"/>
      <c r="T65" s="89"/>
      <c r="U65" s="172" t="s">
        <v>406</v>
      </c>
      <c r="V65" s="38"/>
      <c r="W65" s="38"/>
      <c r="X65" s="38">
        <v>1</v>
      </c>
      <c r="Y65" s="89">
        <v>1</v>
      </c>
      <c r="Z65" s="38"/>
      <c r="AA65" s="89">
        <v>1</v>
      </c>
      <c r="AB65" s="38">
        <v>1</v>
      </c>
      <c r="AC65" s="89"/>
      <c r="AD65" s="38"/>
      <c r="AE65" s="38"/>
      <c r="AF65" s="171" t="s">
        <v>875</v>
      </c>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184"/>
      <c r="BU65" s="184"/>
      <c r="BV65" s="184"/>
      <c r="BW65" s="184"/>
      <c r="BX65" s="184"/>
      <c r="BY65" s="184"/>
      <c r="BZ65" s="184"/>
      <c r="CA65" s="184"/>
      <c r="CB65" s="184"/>
      <c r="CC65" s="184"/>
      <c r="CD65" s="184"/>
      <c r="CE65" s="184"/>
      <c r="CF65" s="184"/>
      <c r="CG65" s="184"/>
      <c r="CH65" s="184"/>
      <c r="CI65" s="184"/>
      <c r="CJ65" s="184"/>
      <c r="CK65" s="184"/>
      <c r="CL65" s="184"/>
      <c r="CM65" s="184"/>
      <c r="CN65" s="184"/>
      <c r="CO65" s="184"/>
      <c r="CP65" s="184"/>
      <c r="CQ65" s="184"/>
      <c r="CR65" s="184"/>
      <c r="CS65" s="184"/>
      <c r="CT65" s="184"/>
      <c r="CU65" s="184"/>
      <c r="CV65" s="184"/>
      <c r="CW65" s="184"/>
      <c r="CX65" s="184"/>
      <c r="CY65" s="184"/>
    </row>
    <row r="66" spans="1:103" ht="21" customHeight="1" x14ac:dyDescent="0.15">
      <c r="A66" s="13">
        <v>61</v>
      </c>
      <c r="B66" s="13" t="s">
        <v>71</v>
      </c>
      <c r="C66" s="169"/>
      <c r="D66" s="38"/>
      <c r="E66" s="89">
        <v>1</v>
      </c>
      <c r="F66" s="38">
        <v>1</v>
      </c>
      <c r="G66" s="38">
        <v>1</v>
      </c>
      <c r="H66" s="38"/>
      <c r="I66" s="38"/>
      <c r="J66" s="38">
        <v>1</v>
      </c>
      <c r="K66" s="38">
        <v>1</v>
      </c>
      <c r="L66" s="38"/>
      <c r="M66" s="38"/>
      <c r="N66" s="38"/>
      <c r="O66" s="38"/>
      <c r="P66" s="38"/>
      <c r="Q66" s="38"/>
      <c r="R66" s="38"/>
      <c r="S66" s="38"/>
      <c r="T66" s="89">
        <v>1</v>
      </c>
      <c r="U66" s="172" t="s">
        <v>407</v>
      </c>
      <c r="V66" s="38"/>
      <c r="W66" s="38"/>
      <c r="X66" s="38">
        <v>1</v>
      </c>
      <c r="Y66" s="89">
        <v>1</v>
      </c>
      <c r="Z66" s="38"/>
      <c r="AA66" s="89">
        <v>1</v>
      </c>
      <c r="AB66" s="38">
        <v>1</v>
      </c>
      <c r="AC66" s="89"/>
      <c r="AD66" s="38"/>
      <c r="AE66" s="38"/>
      <c r="AF66" s="171" t="s">
        <v>876</v>
      </c>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4"/>
      <c r="BR66" s="184"/>
      <c r="BS66" s="184"/>
      <c r="BT66" s="184"/>
      <c r="BU66" s="184"/>
      <c r="BV66" s="184"/>
      <c r="BW66" s="184"/>
      <c r="BX66" s="184"/>
      <c r="BY66" s="184"/>
      <c r="BZ66" s="184"/>
      <c r="CA66" s="184"/>
      <c r="CB66" s="184"/>
      <c r="CC66" s="184"/>
      <c r="CD66" s="184"/>
      <c r="CE66" s="184"/>
      <c r="CF66" s="184"/>
      <c r="CG66" s="184"/>
      <c r="CH66" s="184"/>
      <c r="CI66" s="184"/>
      <c r="CJ66" s="184"/>
      <c r="CK66" s="184"/>
      <c r="CL66" s="184"/>
      <c r="CM66" s="184"/>
      <c r="CN66" s="184"/>
      <c r="CO66" s="184"/>
      <c r="CP66" s="184"/>
      <c r="CQ66" s="184"/>
      <c r="CR66" s="184"/>
      <c r="CS66" s="184"/>
      <c r="CT66" s="184"/>
      <c r="CU66" s="184"/>
      <c r="CV66" s="184"/>
      <c r="CW66" s="184"/>
      <c r="CX66" s="184"/>
      <c r="CY66" s="184"/>
    </row>
    <row r="67" spans="1:103" ht="21" customHeight="1" x14ac:dyDescent="0.15">
      <c r="A67" s="13">
        <v>62</v>
      </c>
      <c r="B67" s="13" t="s">
        <v>71</v>
      </c>
      <c r="C67" s="169"/>
      <c r="D67" s="38"/>
      <c r="E67" s="89">
        <v>1</v>
      </c>
      <c r="F67" s="38">
        <v>1</v>
      </c>
      <c r="G67" s="38">
        <v>1</v>
      </c>
      <c r="H67" s="38"/>
      <c r="I67" s="38">
        <v>1</v>
      </c>
      <c r="J67" s="38">
        <v>1</v>
      </c>
      <c r="K67" s="38"/>
      <c r="L67" s="38">
        <v>1</v>
      </c>
      <c r="M67" s="38"/>
      <c r="N67" s="38"/>
      <c r="O67" s="38"/>
      <c r="P67" s="38">
        <v>1</v>
      </c>
      <c r="Q67" s="38">
        <v>1</v>
      </c>
      <c r="R67" s="38">
        <v>1</v>
      </c>
      <c r="S67" s="38"/>
      <c r="T67" s="89">
        <v>1</v>
      </c>
      <c r="U67" s="172" t="s">
        <v>408</v>
      </c>
      <c r="V67" s="38"/>
      <c r="W67" s="38"/>
      <c r="X67" s="38">
        <v>1</v>
      </c>
      <c r="Y67" s="89">
        <v>1</v>
      </c>
      <c r="Z67" s="38"/>
      <c r="AA67" s="89">
        <v>1</v>
      </c>
      <c r="AB67" s="38">
        <v>1</v>
      </c>
      <c r="AC67" s="89"/>
      <c r="AD67" s="38"/>
      <c r="AE67" s="38"/>
      <c r="AF67" s="171" t="s">
        <v>877</v>
      </c>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c r="BZ67" s="184"/>
      <c r="CA67" s="184"/>
      <c r="CB67" s="184"/>
      <c r="CC67" s="184"/>
      <c r="CD67" s="184"/>
      <c r="CE67" s="184"/>
      <c r="CF67" s="184"/>
      <c r="CG67" s="184"/>
      <c r="CH67" s="184"/>
      <c r="CI67" s="184"/>
      <c r="CJ67" s="184"/>
      <c r="CK67" s="184"/>
      <c r="CL67" s="184"/>
      <c r="CM67" s="184"/>
      <c r="CN67" s="184"/>
      <c r="CO67" s="184"/>
      <c r="CP67" s="184"/>
      <c r="CQ67" s="184"/>
      <c r="CR67" s="184"/>
      <c r="CS67" s="184"/>
      <c r="CT67" s="184"/>
      <c r="CU67" s="184"/>
      <c r="CV67" s="184"/>
      <c r="CW67" s="184"/>
      <c r="CX67" s="184"/>
      <c r="CY67" s="184"/>
    </row>
    <row r="68" spans="1:103" ht="21" customHeight="1" x14ac:dyDescent="0.15">
      <c r="A68" s="13">
        <v>63</v>
      </c>
      <c r="B68" s="13" t="s">
        <v>71</v>
      </c>
      <c r="C68" s="169"/>
      <c r="D68" s="38"/>
      <c r="E68" s="89">
        <v>1</v>
      </c>
      <c r="F68" s="38"/>
      <c r="G68" s="38">
        <v>1</v>
      </c>
      <c r="H68" s="38"/>
      <c r="I68" s="38"/>
      <c r="J68" s="38">
        <v>1</v>
      </c>
      <c r="K68" s="38">
        <v>1</v>
      </c>
      <c r="L68" s="38"/>
      <c r="M68" s="38"/>
      <c r="N68" s="38"/>
      <c r="O68" s="38"/>
      <c r="P68" s="38"/>
      <c r="Q68" s="38"/>
      <c r="R68" s="38"/>
      <c r="S68" s="38"/>
      <c r="T68" s="89"/>
      <c r="U68" s="172"/>
      <c r="V68" s="38"/>
      <c r="W68" s="38"/>
      <c r="X68" s="38">
        <v>1</v>
      </c>
      <c r="Y68" s="89">
        <v>1</v>
      </c>
      <c r="Z68" s="38"/>
      <c r="AA68" s="89">
        <v>1</v>
      </c>
      <c r="AB68" s="38">
        <v>1</v>
      </c>
      <c r="AC68" s="89"/>
      <c r="AD68" s="38"/>
      <c r="AE68" s="38"/>
      <c r="AF68" s="171" t="s">
        <v>878</v>
      </c>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c r="BT68" s="184"/>
      <c r="BU68" s="184"/>
      <c r="BV68" s="184"/>
      <c r="BW68" s="184"/>
      <c r="BX68" s="184"/>
      <c r="BY68" s="184"/>
      <c r="BZ68" s="184"/>
      <c r="CA68" s="184"/>
      <c r="CB68" s="184"/>
      <c r="CC68" s="184"/>
      <c r="CD68" s="184"/>
      <c r="CE68" s="184"/>
      <c r="CF68" s="184"/>
      <c r="CG68" s="184"/>
      <c r="CH68" s="184"/>
      <c r="CI68" s="184"/>
      <c r="CJ68" s="184"/>
      <c r="CK68" s="184"/>
      <c r="CL68" s="184"/>
      <c r="CM68" s="184"/>
      <c r="CN68" s="184"/>
      <c r="CO68" s="184"/>
      <c r="CP68" s="184"/>
      <c r="CQ68" s="184"/>
      <c r="CR68" s="184"/>
      <c r="CS68" s="184"/>
      <c r="CT68" s="184"/>
      <c r="CU68" s="184"/>
      <c r="CV68" s="184"/>
      <c r="CW68" s="184"/>
      <c r="CX68" s="184"/>
      <c r="CY68" s="184"/>
    </row>
    <row r="69" spans="1:103" ht="21" customHeight="1" x14ac:dyDescent="0.15">
      <c r="A69" s="13">
        <v>64</v>
      </c>
      <c r="B69" s="13" t="s">
        <v>71</v>
      </c>
      <c r="C69" s="169"/>
      <c r="D69" s="38"/>
      <c r="E69" s="89">
        <v>1</v>
      </c>
      <c r="F69" s="38"/>
      <c r="G69" s="38">
        <v>1</v>
      </c>
      <c r="H69" s="38"/>
      <c r="I69" s="38"/>
      <c r="J69" s="38"/>
      <c r="K69" s="38"/>
      <c r="L69" s="38">
        <v>1</v>
      </c>
      <c r="M69" s="38"/>
      <c r="N69" s="38"/>
      <c r="O69" s="38"/>
      <c r="P69" s="38"/>
      <c r="Q69" s="38">
        <v>1</v>
      </c>
      <c r="R69" s="38"/>
      <c r="S69" s="38"/>
      <c r="T69" s="89"/>
      <c r="U69" s="172"/>
      <c r="V69" s="38"/>
      <c r="W69" s="38"/>
      <c r="X69" s="38">
        <v>1</v>
      </c>
      <c r="Y69" s="89">
        <v>1</v>
      </c>
      <c r="Z69" s="38"/>
      <c r="AA69" s="89">
        <v>1</v>
      </c>
      <c r="AB69" s="38">
        <v>1</v>
      </c>
      <c r="AC69" s="89"/>
      <c r="AD69" s="38"/>
      <c r="AE69" s="38"/>
      <c r="AF69" s="171" t="s">
        <v>879</v>
      </c>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c r="BY69" s="184"/>
      <c r="BZ69" s="184"/>
      <c r="CA69" s="184"/>
      <c r="CB69" s="184"/>
      <c r="CC69" s="184"/>
      <c r="CD69" s="184"/>
      <c r="CE69" s="184"/>
      <c r="CF69" s="184"/>
      <c r="CG69" s="184"/>
      <c r="CH69" s="184"/>
      <c r="CI69" s="184"/>
      <c r="CJ69" s="184"/>
      <c r="CK69" s="184"/>
      <c r="CL69" s="184"/>
      <c r="CM69" s="184"/>
      <c r="CN69" s="184"/>
      <c r="CO69" s="184"/>
      <c r="CP69" s="184"/>
      <c r="CQ69" s="184"/>
      <c r="CR69" s="184"/>
      <c r="CS69" s="184"/>
      <c r="CT69" s="184"/>
      <c r="CU69" s="184"/>
      <c r="CV69" s="184"/>
      <c r="CW69" s="184"/>
      <c r="CX69" s="184"/>
      <c r="CY69" s="184"/>
    </row>
    <row r="70" spans="1:103" ht="21" customHeight="1" x14ac:dyDescent="0.15">
      <c r="A70" s="13">
        <v>65</v>
      </c>
      <c r="B70" s="13" t="s">
        <v>71</v>
      </c>
      <c r="C70" s="169"/>
      <c r="D70" s="38"/>
      <c r="E70" s="89">
        <v>1</v>
      </c>
      <c r="F70" s="38">
        <v>1</v>
      </c>
      <c r="G70" s="38">
        <v>1</v>
      </c>
      <c r="H70" s="38"/>
      <c r="I70" s="38">
        <v>1</v>
      </c>
      <c r="J70" s="38"/>
      <c r="K70" s="38">
        <v>1</v>
      </c>
      <c r="L70" s="38">
        <v>1</v>
      </c>
      <c r="M70" s="38"/>
      <c r="N70" s="38"/>
      <c r="O70" s="38"/>
      <c r="P70" s="38"/>
      <c r="Q70" s="38">
        <v>1</v>
      </c>
      <c r="R70" s="38">
        <v>1</v>
      </c>
      <c r="S70" s="38">
        <v>1</v>
      </c>
      <c r="T70" s="89"/>
      <c r="U70" s="172" t="s">
        <v>410</v>
      </c>
      <c r="V70" s="38">
        <v>1</v>
      </c>
      <c r="W70" s="38">
        <v>1</v>
      </c>
      <c r="X70" s="38">
        <v>1</v>
      </c>
      <c r="Y70" s="89">
        <v>1</v>
      </c>
      <c r="Z70" s="38">
        <v>1</v>
      </c>
      <c r="AA70" s="89"/>
      <c r="AB70" s="38">
        <v>1</v>
      </c>
      <c r="AC70" s="89"/>
      <c r="AD70" s="38"/>
      <c r="AE70" s="38"/>
      <c r="AF70" s="171" t="s">
        <v>880</v>
      </c>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4"/>
      <c r="CW70" s="184"/>
      <c r="CX70" s="184"/>
      <c r="CY70" s="184"/>
    </row>
    <row r="71" spans="1:103" ht="21" customHeight="1" x14ac:dyDescent="0.15">
      <c r="A71" s="13">
        <v>66</v>
      </c>
      <c r="B71" s="13" t="s">
        <v>71</v>
      </c>
      <c r="C71" s="169"/>
      <c r="D71" s="38"/>
      <c r="E71" s="89">
        <v>1</v>
      </c>
      <c r="F71" s="38"/>
      <c r="G71" s="38">
        <v>1</v>
      </c>
      <c r="H71" s="38"/>
      <c r="I71" s="38">
        <v>1</v>
      </c>
      <c r="J71" s="38"/>
      <c r="K71" s="38"/>
      <c r="L71" s="38">
        <v>1</v>
      </c>
      <c r="M71" s="38"/>
      <c r="N71" s="38"/>
      <c r="O71" s="38">
        <v>1</v>
      </c>
      <c r="P71" s="38"/>
      <c r="Q71" s="38">
        <v>1</v>
      </c>
      <c r="R71" s="38">
        <v>1</v>
      </c>
      <c r="S71" s="38">
        <v>1</v>
      </c>
      <c r="T71" s="89"/>
      <c r="U71" s="172" t="s">
        <v>410</v>
      </c>
      <c r="V71" s="38">
        <v>1</v>
      </c>
      <c r="W71" s="38">
        <v>1</v>
      </c>
      <c r="X71" s="38">
        <v>1</v>
      </c>
      <c r="Y71" s="89">
        <v>1</v>
      </c>
      <c r="Z71" s="38">
        <v>1</v>
      </c>
      <c r="AA71" s="89"/>
      <c r="AB71" s="38">
        <v>1</v>
      </c>
      <c r="AC71" s="89"/>
      <c r="AD71" s="38"/>
      <c r="AE71" s="38"/>
      <c r="AF71" s="171" t="s">
        <v>881</v>
      </c>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c r="BT71" s="184"/>
      <c r="BU71" s="184"/>
      <c r="BV71" s="184"/>
      <c r="BW71" s="184"/>
      <c r="BX71" s="184"/>
      <c r="BY71" s="184"/>
      <c r="BZ71" s="184"/>
      <c r="CA71" s="184"/>
      <c r="CB71" s="184"/>
      <c r="CC71" s="184"/>
      <c r="CD71" s="184"/>
      <c r="CE71" s="184"/>
      <c r="CF71" s="184"/>
      <c r="CG71" s="184"/>
      <c r="CH71" s="184"/>
      <c r="CI71" s="184"/>
      <c r="CJ71" s="184"/>
      <c r="CK71" s="184"/>
      <c r="CL71" s="184"/>
      <c r="CM71" s="184"/>
      <c r="CN71" s="184"/>
      <c r="CO71" s="184"/>
      <c r="CP71" s="184"/>
      <c r="CQ71" s="184"/>
      <c r="CR71" s="184"/>
      <c r="CS71" s="184"/>
      <c r="CT71" s="184"/>
      <c r="CU71" s="184"/>
      <c r="CV71" s="184"/>
      <c r="CW71" s="184"/>
      <c r="CX71" s="184"/>
      <c r="CY71" s="184"/>
    </row>
    <row r="72" spans="1:103" ht="21" customHeight="1" x14ac:dyDescent="0.15">
      <c r="A72" s="13">
        <v>67</v>
      </c>
      <c r="B72" s="13" t="s">
        <v>71</v>
      </c>
      <c r="C72" s="169"/>
      <c r="D72" s="38"/>
      <c r="E72" s="89">
        <v>1</v>
      </c>
      <c r="F72" s="38"/>
      <c r="G72" s="38">
        <v>1</v>
      </c>
      <c r="H72" s="38"/>
      <c r="I72" s="38"/>
      <c r="J72" s="38"/>
      <c r="K72" s="38"/>
      <c r="L72" s="38">
        <v>1</v>
      </c>
      <c r="M72" s="38"/>
      <c r="N72" s="38"/>
      <c r="O72" s="38"/>
      <c r="P72" s="38">
        <v>1</v>
      </c>
      <c r="Q72" s="38">
        <v>1</v>
      </c>
      <c r="R72" s="38">
        <v>1</v>
      </c>
      <c r="S72" s="38"/>
      <c r="T72" s="89"/>
      <c r="U72" s="172" t="s">
        <v>208</v>
      </c>
      <c r="V72" s="38"/>
      <c r="W72" s="38">
        <v>1</v>
      </c>
      <c r="X72" s="38"/>
      <c r="Y72" s="89">
        <v>1</v>
      </c>
      <c r="Z72" s="38"/>
      <c r="AA72" s="89">
        <v>1</v>
      </c>
      <c r="AB72" s="38">
        <v>1</v>
      </c>
      <c r="AC72" s="89"/>
      <c r="AD72" s="38"/>
      <c r="AE72" s="38"/>
      <c r="AF72" s="171" t="s">
        <v>882</v>
      </c>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c r="BT72" s="184"/>
      <c r="BU72" s="184"/>
      <c r="BV72" s="184"/>
      <c r="BW72" s="184"/>
      <c r="BX72" s="184"/>
      <c r="BY72" s="184"/>
      <c r="BZ72" s="184"/>
      <c r="CA72" s="184"/>
      <c r="CB72" s="184"/>
      <c r="CC72" s="184"/>
      <c r="CD72" s="184"/>
      <c r="CE72" s="184"/>
      <c r="CF72" s="184"/>
      <c r="CG72" s="184"/>
      <c r="CH72" s="184"/>
      <c r="CI72" s="184"/>
      <c r="CJ72" s="184"/>
      <c r="CK72" s="184"/>
      <c r="CL72" s="184"/>
      <c r="CM72" s="184"/>
      <c r="CN72" s="184"/>
      <c r="CO72" s="184"/>
      <c r="CP72" s="184"/>
      <c r="CQ72" s="184"/>
      <c r="CR72" s="184"/>
      <c r="CS72" s="184"/>
      <c r="CT72" s="184"/>
      <c r="CU72" s="184"/>
      <c r="CV72" s="184"/>
      <c r="CW72" s="184"/>
      <c r="CX72" s="184"/>
      <c r="CY72" s="184"/>
    </row>
    <row r="73" spans="1:103" ht="21" customHeight="1" x14ac:dyDescent="0.15">
      <c r="A73" s="13">
        <v>68</v>
      </c>
      <c r="B73" s="13" t="s">
        <v>71</v>
      </c>
      <c r="C73" s="169"/>
      <c r="D73" s="38">
        <v>1</v>
      </c>
      <c r="E73" s="89"/>
      <c r="F73" s="38">
        <v>1</v>
      </c>
      <c r="G73" s="38">
        <v>1</v>
      </c>
      <c r="H73" s="38"/>
      <c r="I73" s="38">
        <v>1</v>
      </c>
      <c r="J73" s="38"/>
      <c r="K73" s="38">
        <v>1</v>
      </c>
      <c r="L73" s="38"/>
      <c r="M73" s="38"/>
      <c r="N73" s="38"/>
      <c r="O73" s="38"/>
      <c r="P73" s="38"/>
      <c r="Q73" s="38"/>
      <c r="R73" s="38">
        <v>1</v>
      </c>
      <c r="S73" s="38"/>
      <c r="T73" s="89"/>
      <c r="U73" s="172" t="s">
        <v>209</v>
      </c>
      <c r="V73" s="38"/>
      <c r="W73" s="38"/>
      <c r="X73" s="38">
        <v>1</v>
      </c>
      <c r="Y73" s="89"/>
      <c r="Z73" s="38"/>
      <c r="AA73" s="89">
        <v>1</v>
      </c>
      <c r="AB73" s="38">
        <v>1</v>
      </c>
      <c r="AC73" s="89"/>
      <c r="AD73" s="38"/>
      <c r="AE73" s="38"/>
      <c r="AF73" s="174" t="s">
        <v>883</v>
      </c>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184"/>
      <c r="BU73" s="184"/>
      <c r="BV73" s="184"/>
      <c r="BW73" s="184"/>
      <c r="BX73" s="184"/>
      <c r="BY73" s="184"/>
      <c r="BZ73" s="184"/>
      <c r="CA73" s="184"/>
      <c r="CB73" s="184"/>
      <c r="CC73" s="184"/>
      <c r="CD73" s="184"/>
      <c r="CE73" s="184"/>
      <c r="CF73" s="184"/>
      <c r="CG73" s="184"/>
      <c r="CH73" s="184"/>
      <c r="CI73" s="184"/>
      <c r="CJ73" s="184"/>
      <c r="CK73" s="184"/>
      <c r="CL73" s="184"/>
      <c r="CM73" s="184"/>
      <c r="CN73" s="184"/>
      <c r="CO73" s="184"/>
      <c r="CP73" s="184"/>
      <c r="CQ73" s="184"/>
      <c r="CR73" s="184"/>
      <c r="CS73" s="184"/>
      <c r="CT73" s="184"/>
      <c r="CU73" s="184"/>
      <c r="CV73" s="184"/>
      <c r="CW73" s="184"/>
      <c r="CX73" s="184"/>
      <c r="CY73" s="184"/>
    </row>
    <row r="74" spans="1:103" ht="21" customHeight="1" x14ac:dyDescent="0.15">
      <c r="A74" s="13">
        <v>69</v>
      </c>
      <c r="B74" s="13" t="s">
        <v>71</v>
      </c>
      <c r="C74" s="169"/>
      <c r="D74" s="38"/>
      <c r="E74" s="89">
        <v>1</v>
      </c>
      <c r="F74" s="38"/>
      <c r="G74" s="38"/>
      <c r="H74" s="38"/>
      <c r="I74" s="38"/>
      <c r="J74" s="38"/>
      <c r="K74" s="38"/>
      <c r="L74" s="38"/>
      <c r="M74" s="38"/>
      <c r="N74" s="38"/>
      <c r="O74" s="38"/>
      <c r="P74" s="38">
        <v>1</v>
      </c>
      <c r="Q74" s="38">
        <v>1</v>
      </c>
      <c r="R74" s="38">
        <v>1</v>
      </c>
      <c r="S74" s="38">
        <v>1</v>
      </c>
      <c r="T74" s="89"/>
      <c r="U74" s="170" t="s">
        <v>411</v>
      </c>
      <c r="V74" s="38">
        <v>1</v>
      </c>
      <c r="W74" s="38"/>
      <c r="X74" s="38">
        <v>1</v>
      </c>
      <c r="Y74" s="89"/>
      <c r="Z74" s="38"/>
      <c r="AA74" s="89">
        <v>1</v>
      </c>
      <c r="AB74" s="38"/>
      <c r="AC74" s="89">
        <v>1</v>
      </c>
      <c r="AD74" s="38"/>
      <c r="AE74" s="38"/>
      <c r="AF74" s="171" t="s">
        <v>884</v>
      </c>
      <c r="AL74" s="184"/>
      <c r="AM74" s="184"/>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4"/>
      <c r="BT74" s="184"/>
      <c r="BU74" s="184"/>
      <c r="BV74" s="184"/>
      <c r="BW74" s="184"/>
      <c r="BX74" s="184"/>
      <c r="BY74" s="184"/>
      <c r="BZ74" s="184"/>
      <c r="CA74" s="184"/>
      <c r="CB74" s="184"/>
      <c r="CC74" s="184"/>
      <c r="CD74" s="184"/>
      <c r="CE74" s="184"/>
      <c r="CF74" s="184"/>
      <c r="CG74" s="184"/>
      <c r="CH74" s="184"/>
      <c r="CI74" s="184"/>
      <c r="CJ74" s="184"/>
      <c r="CK74" s="184"/>
      <c r="CL74" s="184"/>
      <c r="CM74" s="184"/>
      <c r="CN74" s="184"/>
      <c r="CO74" s="184"/>
      <c r="CP74" s="184"/>
      <c r="CQ74" s="184"/>
      <c r="CR74" s="184"/>
      <c r="CS74" s="184"/>
      <c r="CT74" s="184"/>
      <c r="CU74" s="184"/>
      <c r="CV74" s="184"/>
      <c r="CW74" s="184"/>
      <c r="CX74" s="184"/>
      <c r="CY74" s="184"/>
    </row>
    <row r="75" spans="1:103" ht="21" customHeight="1" x14ac:dyDescent="0.15">
      <c r="A75" s="13">
        <v>70</v>
      </c>
      <c r="B75" s="13" t="s">
        <v>71</v>
      </c>
      <c r="C75" s="169"/>
      <c r="D75" s="38"/>
      <c r="E75" s="89">
        <v>1</v>
      </c>
      <c r="F75" s="38"/>
      <c r="G75" s="38"/>
      <c r="H75" s="38"/>
      <c r="I75" s="38"/>
      <c r="J75" s="38">
        <v>1</v>
      </c>
      <c r="K75" s="38">
        <v>1</v>
      </c>
      <c r="L75" s="38">
        <v>1</v>
      </c>
      <c r="M75" s="38"/>
      <c r="N75" s="38"/>
      <c r="O75" s="38"/>
      <c r="P75" s="38">
        <v>1</v>
      </c>
      <c r="Q75" s="38">
        <v>1</v>
      </c>
      <c r="R75" s="38">
        <v>1</v>
      </c>
      <c r="S75" s="38"/>
      <c r="T75" s="89"/>
      <c r="U75" s="172" t="s">
        <v>412</v>
      </c>
      <c r="V75" s="38">
        <v>1</v>
      </c>
      <c r="W75" s="38"/>
      <c r="X75" s="38">
        <v>1</v>
      </c>
      <c r="Y75" s="89">
        <v>1</v>
      </c>
      <c r="Z75" s="38"/>
      <c r="AA75" s="89">
        <v>1</v>
      </c>
      <c r="AB75" s="38"/>
      <c r="AC75" s="89">
        <v>1</v>
      </c>
      <c r="AD75" s="38"/>
      <c r="AE75" s="38"/>
      <c r="AF75" s="171" t="s">
        <v>885</v>
      </c>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4"/>
      <c r="CI75" s="184"/>
      <c r="CJ75" s="184"/>
      <c r="CK75" s="184"/>
      <c r="CL75" s="184"/>
      <c r="CM75" s="184"/>
      <c r="CN75" s="184"/>
      <c r="CO75" s="184"/>
      <c r="CP75" s="184"/>
      <c r="CQ75" s="184"/>
      <c r="CR75" s="184"/>
      <c r="CS75" s="184"/>
      <c r="CT75" s="184"/>
      <c r="CU75" s="184"/>
      <c r="CV75" s="184"/>
      <c r="CW75" s="184"/>
      <c r="CX75" s="184"/>
      <c r="CY75" s="184"/>
    </row>
    <row r="76" spans="1:103" ht="21" customHeight="1" x14ac:dyDescent="0.15">
      <c r="A76" s="13">
        <v>71</v>
      </c>
      <c r="B76" s="13" t="s">
        <v>71</v>
      </c>
      <c r="C76" s="169"/>
      <c r="D76" s="38"/>
      <c r="E76" s="89">
        <v>1</v>
      </c>
      <c r="F76" s="38"/>
      <c r="G76" s="38"/>
      <c r="H76" s="38"/>
      <c r="I76" s="38"/>
      <c r="J76" s="38"/>
      <c r="K76" s="38">
        <v>1</v>
      </c>
      <c r="L76" s="38"/>
      <c r="M76" s="38"/>
      <c r="N76" s="38"/>
      <c r="O76" s="38"/>
      <c r="P76" s="38">
        <v>1</v>
      </c>
      <c r="Q76" s="38"/>
      <c r="R76" s="38"/>
      <c r="S76" s="38"/>
      <c r="T76" s="89">
        <v>1</v>
      </c>
      <c r="U76" s="172" t="s">
        <v>413</v>
      </c>
      <c r="V76" s="38">
        <v>1</v>
      </c>
      <c r="W76" s="38">
        <v>1</v>
      </c>
      <c r="X76" s="38">
        <v>1</v>
      </c>
      <c r="Y76" s="89">
        <v>1</v>
      </c>
      <c r="Z76" s="38"/>
      <c r="AA76" s="89">
        <v>1</v>
      </c>
      <c r="AB76" s="38"/>
      <c r="AC76" s="89">
        <v>1</v>
      </c>
      <c r="AD76" s="38"/>
      <c r="AE76" s="38"/>
      <c r="AF76" s="171" t="s">
        <v>886</v>
      </c>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4"/>
      <c r="BQ76" s="184"/>
      <c r="BR76" s="184"/>
      <c r="BS76" s="184"/>
      <c r="BT76" s="184"/>
      <c r="BU76" s="184"/>
      <c r="BV76" s="184"/>
      <c r="BW76" s="184"/>
      <c r="BX76" s="184"/>
      <c r="BY76" s="184"/>
      <c r="BZ76" s="184"/>
      <c r="CA76" s="184"/>
      <c r="CB76" s="184"/>
      <c r="CC76" s="184"/>
      <c r="CD76" s="184"/>
      <c r="CE76" s="184"/>
      <c r="CF76" s="184"/>
      <c r="CG76" s="184"/>
      <c r="CH76" s="184"/>
      <c r="CI76" s="184"/>
      <c r="CJ76" s="184"/>
      <c r="CK76" s="184"/>
      <c r="CL76" s="184"/>
      <c r="CM76" s="184"/>
      <c r="CN76" s="184"/>
      <c r="CO76" s="184"/>
      <c r="CP76" s="184"/>
      <c r="CQ76" s="184"/>
      <c r="CR76" s="184"/>
      <c r="CS76" s="184"/>
      <c r="CT76" s="184"/>
      <c r="CU76" s="184"/>
      <c r="CV76" s="184"/>
      <c r="CW76" s="184"/>
      <c r="CX76" s="184"/>
      <c r="CY76" s="184"/>
    </row>
    <row r="77" spans="1:103" ht="21" customHeight="1" x14ac:dyDescent="0.15">
      <c r="A77" s="13">
        <v>72</v>
      </c>
      <c r="B77" s="13" t="s">
        <v>71</v>
      </c>
      <c r="C77" s="169"/>
      <c r="D77" s="38"/>
      <c r="E77" s="89">
        <v>1</v>
      </c>
      <c r="F77" s="38"/>
      <c r="G77" s="38"/>
      <c r="H77" s="38"/>
      <c r="I77" s="38"/>
      <c r="J77" s="38"/>
      <c r="K77" s="38"/>
      <c r="L77" s="38">
        <v>1</v>
      </c>
      <c r="M77" s="38"/>
      <c r="N77" s="38"/>
      <c r="O77" s="38"/>
      <c r="P77" s="38">
        <v>1</v>
      </c>
      <c r="Q77" s="38">
        <v>1</v>
      </c>
      <c r="R77" s="38">
        <v>1</v>
      </c>
      <c r="S77" s="38">
        <v>1</v>
      </c>
      <c r="T77" s="89"/>
      <c r="U77" s="172" t="s">
        <v>414</v>
      </c>
      <c r="V77" s="38"/>
      <c r="W77" s="38"/>
      <c r="X77" s="38">
        <v>1</v>
      </c>
      <c r="Y77" s="89">
        <v>1</v>
      </c>
      <c r="Z77" s="38"/>
      <c r="AA77" s="89"/>
      <c r="AB77" s="38"/>
      <c r="AC77" s="89"/>
      <c r="AD77" s="38"/>
      <c r="AE77" s="38"/>
      <c r="AF77" s="171" t="s">
        <v>887</v>
      </c>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c r="BT77" s="184"/>
      <c r="BU77" s="184"/>
      <c r="BV77" s="184"/>
      <c r="BW77" s="184"/>
      <c r="BX77" s="184"/>
      <c r="BY77" s="184"/>
      <c r="BZ77" s="184"/>
      <c r="CA77" s="184"/>
      <c r="CB77" s="184"/>
      <c r="CC77" s="184"/>
      <c r="CD77" s="184"/>
      <c r="CE77" s="184"/>
      <c r="CF77" s="184"/>
      <c r="CG77" s="184"/>
      <c r="CH77" s="184"/>
      <c r="CI77" s="184"/>
      <c r="CJ77" s="184"/>
      <c r="CK77" s="184"/>
      <c r="CL77" s="184"/>
      <c r="CM77" s="184"/>
      <c r="CN77" s="184"/>
      <c r="CO77" s="184"/>
      <c r="CP77" s="184"/>
      <c r="CQ77" s="184"/>
      <c r="CR77" s="184"/>
      <c r="CS77" s="184"/>
      <c r="CT77" s="184"/>
      <c r="CU77" s="184"/>
      <c r="CV77" s="184"/>
      <c r="CW77" s="184"/>
      <c r="CX77" s="184"/>
      <c r="CY77" s="184"/>
    </row>
    <row r="78" spans="1:103" ht="21" customHeight="1" x14ac:dyDescent="0.15">
      <c r="A78" s="13">
        <v>73</v>
      </c>
      <c r="B78" s="13" t="s">
        <v>71</v>
      </c>
      <c r="C78" s="169"/>
      <c r="D78" s="38">
        <v>1</v>
      </c>
      <c r="E78" s="89"/>
      <c r="F78" s="38">
        <v>1</v>
      </c>
      <c r="G78" s="38">
        <v>1</v>
      </c>
      <c r="H78" s="38"/>
      <c r="I78" s="38"/>
      <c r="J78" s="38"/>
      <c r="K78" s="38"/>
      <c r="L78" s="38"/>
      <c r="M78" s="38"/>
      <c r="N78" s="38"/>
      <c r="O78" s="38"/>
      <c r="P78" s="38"/>
      <c r="Q78" s="38"/>
      <c r="R78" s="38">
        <v>1</v>
      </c>
      <c r="S78" s="38"/>
      <c r="T78" s="89"/>
      <c r="U78" s="172" t="s">
        <v>415</v>
      </c>
      <c r="V78" s="38"/>
      <c r="W78" s="38"/>
      <c r="X78" s="38">
        <v>1</v>
      </c>
      <c r="Y78" s="89"/>
      <c r="Z78" s="38"/>
      <c r="AA78" s="89">
        <v>1</v>
      </c>
      <c r="AB78" s="38">
        <v>1</v>
      </c>
      <c r="AC78" s="89"/>
      <c r="AD78" s="38"/>
      <c r="AE78" s="38"/>
      <c r="AF78" s="174" t="s">
        <v>888</v>
      </c>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84"/>
      <c r="BS78" s="184"/>
      <c r="BT78" s="184"/>
      <c r="BU78" s="184"/>
      <c r="BV78" s="184"/>
      <c r="BW78" s="184"/>
      <c r="BX78" s="184"/>
      <c r="BY78" s="184"/>
      <c r="BZ78" s="184"/>
      <c r="CA78" s="184"/>
      <c r="CB78" s="184"/>
      <c r="CC78" s="184"/>
      <c r="CD78" s="184"/>
      <c r="CE78" s="184"/>
      <c r="CF78" s="184"/>
      <c r="CG78" s="184"/>
      <c r="CH78" s="184"/>
      <c r="CI78" s="184"/>
      <c r="CJ78" s="184"/>
      <c r="CK78" s="184"/>
      <c r="CL78" s="184"/>
      <c r="CM78" s="184"/>
      <c r="CN78" s="184"/>
      <c r="CO78" s="184"/>
      <c r="CP78" s="184"/>
      <c r="CQ78" s="184"/>
      <c r="CR78" s="184"/>
      <c r="CS78" s="184"/>
      <c r="CT78" s="184"/>
      <c r="CU78" s="184"/>
      <c r="CV78" s="184"/>
      <c r="CW78" s="184"/>
      <c r="CX78" s="184"/>
      <c r="CY78" s="184"/>
    </row>
    <row r="79" spans="1:103" ht="21" customHeight="1" x14ac:dyDescent="0.15">
      <c r="A79" s="13">
        <v>74</v>
      </c>
      <c r="B79" s="13" t="s">
        <v>71</v>
      </c>
      <c r="C79" s="169"/>
      <c r="D79" s="38">
        <v>1</v>
      </c>
      <c r="E79" s="89"/>
      <c r="F79" s="38">
        <v>1</v>
      </c>
      <c r="G79" s="38">
        <v>1</v>
      </c>
      <c r="H79" s="38"/>
      <c r="I79" s="38">
        <v>1</v>
      </c>
      <c r="J79" s="38"/>
      <c r="K79" s="38">
        <v>1</v>
      </c>
      <c r="L79" s="38"/>
      <c r="M79" s="38"/>
      <c r="N79" s="38"/>
      <c r="O79" s="38"/>
      <c r="P79" s="38"/>
      <c r="Q79" s="38"/>
      <c r="R79" s="38">
        <v>1</v>
      </c>
      <c r="S79" s="38"/>
      <c r="T79" s="89"/>
      <c r="U79" s="172" t="s">
        <v>416</v>
      </c>
      <c r="V79" s="38"/>
      <c r="W79" s="38"/>
      <c r="X79" s="38">
        <v>1</v>
      </c>
      <c r="Y79" s="89"/>
      <c r="Z79" s="38"/>
      <c r="AA79" s="89">
        <v>1</v>
      </c>
      <c r="AB79" s="38"/>
      <c r="AC79" s="89">
        <v>1</v>
      </c>
      <c r="AD79" s="38"/>
      <c r="AE79" s="38"/>
      <c r="AF79" s="174" t="s">
        <v>889</v>
      </c>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84"/>
      <c r="CC79" s="184"/>
      <c r="CD79" s="184"/>
      <c r="CE79" s="184"/>
      <c r="CF79" s="184"/>
      <c r="CG79" s="184"/>
      <c r="CH79" s="184"/>
      <c r="CI79" s="184"/>
      <c r="CJ79" s="184"/>
      <c r="CK79" s="184"/>
      <c r="CL79" s="184"/>
      <c r="CM79" s="184"/>
      <c r="CN79" s="184"/>
      <c r="CO79" s="184"/>
      <c r="CP79" s="184"/>
      <c r="CQ79" s="184"/>
      <c r="CR79" s="184"/>
      <c r="CS79" s="184"/>
      <c r="CT79" s="184"/>
      <c r="CU79" s="184"/>
      <c r="CV79" s="184"/>
      <c r="CW79" s="184"/>
      <c r="CX79" s="184"/>
      <c r="CY79" s="184"/>
    </row>
    <row r="80" spans="1:103" ht="21" customHeight="1" x14ac:dyDescent="0.15">
      <c r="A80" s="13">
        <v>75</v>
      </c>
      <c r="B80" s="13" t="s">
        <v>71</v>
      </c>
      <c r="C80" s="169"/>
      <c r="D80" s="38"/>
      <c r="E80" s="89"/>
      <c r="F80" s="38"/>
      <c r="G80" s="38"/>
      <c r="H80" s="38"/>
      <c r="I80" s="38"/>
      <c r="J80" s="38"/>
      <c r="K80" s="38"/>
      <c r="L80" s="38"/>
      <c r="M80" s="38"/>
      <c r="N80" s="38"/>
      <c r="O80" s="38"/>
      <c r="P80" s="38"/>
      <c r="Q80" s="38"/>
      <c r="R80" s="38"/>
      <c r="S80" s="38"/>
      <c r="T80" s="89"/>
      <c r="U80" s="172"/>
      <c r="V80" s="38"/>
      <c r="W80" s="38"/>
      <c r="X80" s="38"/>
      <c r="Y80" s="89"/>
      <c r="Z80" s="38"/>
      <c r="AA80" s="89"/>
      <c r="AB80" s="38"/>
      <c r="AC80" s="89"/>
      <c r="AD80" s="38"/>
      <c r="AE80" s="38"/>
      <c r="AF80" s="171" t="s">
        <v>349</v>
      </c>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184"/>
      <c r="BV80" s="184"/>
      <c r="BW80" s="184"/>
      <c r="BX80" s="184"/>
      <c r="BY80" s="184"/>
      <c r="BZ80" s="184"/>
      <c r="CA80" s="184"/>
      <c r="CB80" s="184"/>
      <c r="CC80" s="184"/>
      <c r="CD80" s="184"/>
      <c r="CE80" s="184"/>
      <c r="CF80" s="184"/>
      <c r="CG80" s="184"/>
      <c r="CH80" s="184"/>
      <c r="CI80" s="184"/>
      <c r="CJ80" s="184"/>
      <c r="CK80" s="184"/>
      <c r="CL80" s="184"/>
      <c r="CM80" s="184"/>
      <c r="CN80" s="184"/>
      <c r="CO80" s="184"/>
      <c r="CP80" s="184"/>
      <c r="CQ80" s="184"/>
      <c r="CR80" s="184"/>
      <c r="CS80" s="184"/>
      <c r="CT80" s="184"/>
      <c r="CU80" s="184"/>
      <c r="CV80" s="184"/>
      <c r="CW80" s="184"/>
      <c r="CX80" s="184"/>
      <c r="CY80" s="184"/>
    </row>
    <row r="81" spans="1:103" ht="21" customHeight="1" x14ac:dyDescent="0.15">
      <c r="A81" s="13">
        <v>76</v>
      </c>
      <c r="B81" s="13" t="s">
        <v>71</v>
      </c>
      <c r="C81" s="169"/>
      <c r="D81" s="38"/>
      <c r="E81" s="89"/>
      <c r="F81" s="38"/>
      <c r="G81" s="38"/>
      <c r="H81" s="38"/>
      <c r="I81" s="38"/>
      <c r="J81" s="38"/>
      <c r="K81" s="38"/>
      <c r="L81" s="38"/>
      <c r="M81" s="38"/>
      <c r="N81" s="38"/>
      <c r="O81" s="38"/>
      <c r="P81" s="38"/>
      <c r="Q81" s="38"/>
      <c r="R81" s="38"/>
      <c r="S81" s="38"/>
      <c r="T81" s="89"/>
      <c r="U81" s="172"/>
      <c r="V81" s="38"/>
      <c r="W81" s="38"/>
      <c r="X81" s="38"/>
      <c r="Y81" s="89"/>
      <c r="Z81" s="38"/>
      <c r="AA81" s="89"/>
      <c r="AB81" s="38"/>
      <c r="AC81" s="89"/>
      <c r="AD81" s="38"/>
      <c r="AE81" s="38"/>
      <c r="AF81" s="171" t="s">
        <v>346</v>
      </c>
      <c r="AL81" s="184"/>
      <c r="AM81" s="184"/>
      <c r="AN81" s="184"/>
      <c r="AO81" s="184"/>
      <c r="AP81" s="184"/>
      <c r="AQ81" s="184"/>
      <c r="AR81" s="184"/>
      <c r="AS81" s="184"/>
      <c r="AT81" s="184"/>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4"/>
      <c r="BR81" s="184"/>
      <c r="BS81" s="184"/>
      <c r="BT81" s="184"/>
      <c r="BU81" s="184"/>
      <c r="BV81" s="184"/>
      <c r="BW81" s="184"/>
      <c r="BX81" s="184"/>
      <c r="BY81" s="184"/>
      <c r="BZ81" s="184"/>
      <c r="CA81" s="184"/>
      <c r="CB81" s="184"/>
      <c r="CC81" s="184"/>
      <c r="CD81" s="184"/>
      <c r="CE81" s="184"/>
      <c r="CF81" s="184"/>
      <c r="CG81" s="184"/>
      <c r="CH81" s="184"/>
      <c r="CI81" s="184"/>
      <c r="CJ81" s="184"/>
      <c r="CK81" s="184"/>
      <c r="CL81" s="184"/>
      <c r="CM81" s="184"/>
      <c r="CN81" s="184"/>
      <c r="CO81" s="184"/>
      <c r="CP81" s="184"/>
      <c r="CQ81" s="184"/>
      <c r="CR81" s="184"/>
      <c r="CS81" s="184"/>
      <c r="CT81" s="184"/>
      <c r="CU81" s="184"/>
      <c r="CV81" s="184"/>
      <c r="CW81" s="184"/>
      <c r="CX81" s="184"/>
      <c r="CY81" s="184"/>
    </row>
    <row r="82" spans="1:103" ht="21" customHeight="1" x14ac:dyDescent="0.15">
      <c r="A82" s="13">
        <v>77</v>
      </c>
      <c r="B82" s="13" t="s">
        <v>71</v>
      </c>
      <c r="C82" s="169"/>
      <c r="D82" s="38"/>
      <c r="E82" s="89"/>
      <c r="F82" s="38"/>
      <c r="G82" s="38"/>
      <c r="H82" s="38"/>
      <c r="I82" s="38"/>
      <c r="J82" s="38"/>
      <c r="K82" s="38"/>
      <c r="L82" s="38"/>
      <c r="M82" s="38"/>
      <c r="N82" s="38"/>
      <c r="O82" s="38"/>
      <c r="P82" s="38"/>
      <c r="Q82" s="38"/>
      <c r="R82" s="38"/>
      <c r="S82" s="38"/>
      <c r="T82" s="89"/>
      <c r="U82" s="172"/>
      <c r="V82" s="38"/>
      <c r="W82" s="38"/>
      <c r="X82" s="38"/>
      <c r="Y82" s="89"/>
      <c r="Z82" s="38"/>
      <c r="AA82" s="89"/>
      <c r="AB82" s="38"/>
      <c r="AC82" s="89"/>
      <c r="AD82" s="38"/>
      <c r="AE82" s="38"/>
      <c r="AF82" s="171" t="s">
        <v>346</v>
      </c>
    </row>
    <row r="83" spans="1:103" ht="21" customHeight="1" x14ac:dyDescent="0.15">
      <c r="A83" s="13">
        <v>78</v>
      </c>
      <c r="B83" s="13" t="s">
        <v>71</v>
      </c>
      <c r="C83" s="169">
        <v>1</v>
      </c>
      <c r="D83" s="38"/>
      <c r="E83" s="89"/>
      <c r="F83" s="38">
        <v>1</v>
      </c>
      <c r="G83" s="38">
        <v>1</v>
      </c>
      <c r="H83" s="38"/>
      <c r="I83" s="38"/>
      <c r="J83" s="38"/>
      <c r="K83" s="38"/>
      <c r="L83" s="38"/>
      <c r="M83" s="38"/>
      <c r="N83" s="38"/>
      <c r="O83" s="38"/>
      <c r="P83" s="38"/>
      <c r="Q83" s="38"/>
      <c r="R83" s="38"/>
      <c r="S83" s="38">
        <v>1</v>
      </c>
      <c r="T83" s="89"/>
      <c r="U83" s="172" t="s">
        <v>417</v>
      </c>
      <c r="V83" s="38"/>
      <c r="W83" s="38"/>
      <c r="X83" s="38"/>
      <c r="Y83" s="89">
        <v>1</v>
      </c>
      <c r="Z83" s="38"/>
      <c r="AA83" s="89">
        <v>1</v>
      </c>
      <c r="AB83" s="38">
        <v>1</v>
      </c>
      <c r="AC83" s="89"/>
      <c r="AD83" s="38"/>
      <c r="AE83" s="38"/>
      <c r="AF83" s="171" t="s">
        <v>890</v>
      </c>
    </row>
    <row r="84" spans="1:103" ht="21" customHeight="1" x14ac:dyDescent="0.15">
      <c r="A84" s="13">
        <v>79</v>
      </c>
      <c r="B84" s="13" t="s">
        <v>71</v>
      </c>
      <c r="C84" s="169"/>
      <c r="D84" s="38"/>
      <c r="E84" s="89">
        <v>1</v>
      </c>
      <c r="F84" s="38"/>
      <c r="G84" s="38"/>
      <c r="H84" s="38"/>
      <c r="I84" s="38"/>
      <c r="J84" s="38"/>
      <c r="K84" s="38"/>
      <c r="L84" s="38">
        <v>1</v>
      </c>
      <c r="M84" s="38"/>
      <c r="N84" s="38"/>
      <c r="O84" s="38">
        <v>1</v>
      </c>
      <c r="P84" s="38"/>
      <c r="Q84" s="38"/>
      <c r="R84" s="38">
        <v>1</v>
      </c>
      <c r="S84" s="38"/>
      <c r="T84" s="89"/>
      <c r="U84" s="172" t="s">
        <v>209</v>
      </c>
      <c r="V84" s="38"/>
      <c r="W84" s="38"/>
      <c r="X84" s="38"/>
      <c r="Y84" s="89"/>
      <c r="Z84" s="38"/>
      <c r="AA84" s="89"/>
      <c r="AB84" s="38"/>
      <c r="AC84" s="89"/>
      <c r="AD84" s="38"/>
      <c r="AE84" s="38"/>
      <c r="AF84" s="171" t="s">
        <v>891</v>
      </c>
    </row>
    <row r="85" spans="1:103" ht="21" customHeight="1" x14ac:dyDescent="0.15">
      <c r="A85" s="13">
        <v>80</v>
      </c>
      <c r="B85" s="13" t="s">
        <v>71</v>
      </c>
      <c r="C85" s="169">
        <v>1</v>
      </c>
      <c r="D85" s="38"/>
      <c r="E85" s="89"/>
      <c r="F85" s="38">
        <v>1</v>
      </c>
      <c r="G85" s="38">
        <v>1</v>
      </c>
      <c r="H85" s="38">
        <v>1</v>
      </c>
      <c r="I85" s="38"/>
      <c r="J85" s="38"/>
      <c r="K85" s="38">
        <v>1</v>
      </c>
      <c r="L85" s="38"/>
      <c r="M85" s="38"/>
      <c r="N85" s="38"/>
      <c r="O85" s="38"/>
      <c r="P85" s="38"/>
      <c r="Q85" s="38"/>
      <c r="R85" s="38"/>
      <c r="S85" s="38"/>
      <c r="T85" s="89">
        <v>1</v>
      </c>
      <c r="U85" s="172" t="s">
        <v>418</v>
      </c>
      <c r="V85" s="38">
        <v>1</v>
      </c>
      <c r="W85" s="38"/>
      <c r="X85" s="38">
        <v>1</v>
      </c>
      <c r="Y85" s="89"/>
      <c r="Z85" s="38"/>
      <c r="AA85" s="89">
        <v>1</v>
      </c>
      <c r="AB85" s="38">
        <v>1</v>
      </c>
      <c r="AC85" s="89"/>
      <c r="AD85" s="38"/>
      <c r="AE85" s="38"/>
      <c r="AF85" s="171" t="s">
        <v>892</v>
      </c>
    </row>
    <row r="86" spans="1:103" ht="21" customHeight="1" x14ac:dyDescent="0.15">
      <c r="A86" s="13">
        <v>81</v>
      </c>
      <c r="B86" s="13" t="s">
        <v>71</v>
      </c>
      <c r="C86" s="169"/>
      <c r="D86" s="38"/>
      <c r="E86" s="89">
        <v>1</v>
      </c>
      <c r="F86" s="38"/>
      <c r="G86" s="38">
        <v>1</v>
      </c>
      <c r="H86" s="38"/>
      <c r="I86" s="38"/>
      <c r="J86" s="38">
        <v>1</v>
      </c>
      <c r="K86" s="38"/>
      <c r="L86" s="38">
        <v>1</v>
      </c>
      <c r="M86" s="38"/>
      <c r="N86" s="38"/>
      <c r="O86" s="38">
        <v>1</v>
      </c>
      <c r="P86" s="38">
        <v>1</v>
      </c>
      <c r="Q86" s="38">
        <v>1</v>
      </c>
      <c r="R86" s="38"/>
      <c r="S86" s="38"/>
      <c r="T86" s="89">
        <v>1</v>
      </c>
      <c r="U86" s="172" t="s">
        <v>419</v>
      </c>
      <c r="V86" s="38">
        <v>1</v>
      </c>
      <c r="W86" s="38"/>
      <c r="X86" s="38">
        <v>1</v>
      </c>
      <c r="Y86" s="89">
        <v>1</v>
      </c>
      <c r="Z86" s="38"/>
      <c r="AA86" s="89">
        <v>1</v>
      </c>
      <c r="AB86" s="38">
        <v>1</v>
      </c>
      <c r="AC86" s="89"/>
      <c r="AD86" s="38"/>
      <c r="AE86" s="38"/>
      <c r="AF86" s="171" t="s">
        <v>893</v>
      </c>
    </row>
    <row r="87" spans="1:103" ht="21" customHeight="1" x14ac:dyDescent="0.15">
      <c r="A87" s="13">
        <v>82</v>
      </c>
      <c r="B87" s="13" t="s">
        <v>71</v>
      </c>
      <c r="C87" s="169"/>
      <c r="D87" s="38"/>
      <c r="E87" s="89">
        <v>1</v>
      </c>
      <c r="F87" s="38">
        <v>1</v>
      </c>
      <c r="G87" s="38">
        <v>1</v>
      </c>
      <c r="H87" s="38">
        <v>1</v>
      </c>
      <c r="I87" s="38"/>
      <c r="J87" s="38"/>
      <c r="K87" s="38"/>
      <c r="L87" s="38">
        <v>1</v>
      </c>
      <c r="M87" s="38"/>
      <c r="N87" s="38"/>
      <c r="O87" s="38"/>
      <c r="P87" s="38"/>
      <c r="Q87" s="38"/>
      <c r="R87" s="38">
        <v>1</v>
      </c>
      <c r="S87" s="38">
        <v>1</v>
      </c>
      <c r="T87" s="89">
        <v>1</v>
      </c>
      <c r="U87" s="170" t="s">
        <v>420</v>
      </c>
      <c r="V87" s="38"/>
      <c r="W87" s="38"/>
      <c r="X87" s="38">
        <v>1</v>
      </c>
      <c r="Y87" s="89">
        <v>1</v>
      </c>
      <c r="Z87" s="38"/>
      <c r="AA87" s="89">
        <v>1</v>
      </c>
      <c r="AB87" s="38">
        <v>1</v>
      </c>
      <c r="AC87" s="89"/>
      <c r="AD87" s="38"/>
      <c r="AE87" s="38"/>
      <c r="AF87" s="171" t="s">
        <v>894</v>
      </c>
    </row>
    <row r="88" spans="1:103" ht="21" customHeight="1" x14ac:dyDescent="0.15">
      <c r="A88" s="13">
        <v>83</v>
      </c>
      <c r="B88" s="13" t="s">
        <v>71</v>
      </c>
      <c r="C88" s="169"/>
      <c r="D88" s="38"/>
      <c r="E88" s="89">
        <v>1</v>
      </c>
      <c r="F88" s="38">
        <v>1</v>
      </c>
      <c r="G88" s="38">
        <v>1</v>
      </c>
      <c r="H88" s="38">
        <v>1</v>
      </c>
      <c r="I88" s="38">
        <v>1</v>
      </c>
      <c r="J88" s="38"/>
      <c r="K88" s="38"/>
      <c r="L88" s="38"/>
      <c r="M88" s="38"/>
      <c r="N88" s="38"/>
      <c r="O88" s="38">
        <v>1</v>
      </c>
      <c r="P88" s="38"/>
      <c r="Q88" s="38"/>
      <c r="R88" s="38">
        <v>1</v>
      </c>
      <c r="S88" s="38">
        <v>1</v>
      </c>
      <c r="T88" s="89"/>
      <c r="U88" s="172" t="s">
        <v>409</v>
      </c>
      <c r="V88" s="38">
        <v>1</v>
      </c>
      <c r="W88" s="38">
        <v>1</v>
      </c>
      <c r="X88" s="38"/>
      <c r="Y88" s="89"/>
      <c r="Z88" s="38">
        <v>1</v>
      </c>
      <c r="AA88" s="89"/>
      <c r="AB88" s="38">
        <v>1</v>
      </c>
      <c r="AC88" s="89"/>
      <c r="AD88" s="38"/>
      <c r="AE88" s="38"/>
      <c r="AF88" s="171" t="s">
        <v>895</v>
      </c>
    </row>
    <row r="89" spans="1:103" ht="21" customHeight="1" x14ac:dyDescent="0.15">
      <c r="A89" s="13">
        <v>84</v>
      </c>
      <c r="B89" s="13" t="s">
        <v>71</v>
      </c>
      <c r="C89" s="169"/>
      <c r="D89" s="38"/>
      <c r="E89" s="89">
        <v>1</v>
      </c>
      <c r="F89" s="38">
        <v>1</v>
      </c>
      <c r="G89" s="38">
        <v>1</v>
      </c>
      <c r="H89" s="38">
        <v>1</v>
      </c>
      <c r="I89" s="38">
        <v>1</v>
      </c>
      <c r="J89" s="38"/>
      <c r="K89" s="38"/>
      <c r="L89" s="38">
        <v>1</v>
      </c>
      <c r="M89" s="38"/>
      <c r="N89" s="38"/>
      <c r="O89" s="38">
        <v>1</v>
      </c>
      <c r="P89" s="38">
        <v>1</v>
      </c>
      <c r="Q89" s="38"/>
      <c r="R89" s="38">
        <v>1</v>
      </c>
      <c r="S89" s="38">
        <v>1</v>
      </c>
      <c r="T89" s="89">
        <v>1</v>
      </c>
      <c r="U89" s="170" t="s">
        <v>421</v>
      </c>
      <c r="V89" s="38">
        <v>1</v>
      </c>
      <c r="W89" s="38">
        <v>1</v>
      </c>
      <c r="X89" s="38">
        <v>1</v>
      </c>
      <c r="Y89" s="89">
        <v>1</v>
      </c>
      <c r="Z89" s="38"/>
      <c r="AA89" s="89">
        <v>1</v>
      </c>
      <c r="AB89" s="38">
        <v>1</v>
      </c>
      <c r="AC89" s="89"/>
      <c r="AD89" s="38"/>
      <c r="AE89" s="38"/>
      <c r="AF89" s="171" t="s">
        <v>896</v>
      </c>
    </row>
    <row r="90" spans="1:103" ht="21" customHeight="1" x14ac:dyDescent="0.15">
      <c r="A90" s="13">
        <v>85</v>
      </c>
      <c r="B90" s="13" t="s">
        <v>71</v>
      </c>
      <c r="C90" s="169"/>
      <c r="D90" s="38"/>
      <c r="E90" s="89">
        <v>1</v>
      </c>
      <c r="F90" s="38">
        <v>1</v>
      </c>
      <c r="G90" s="38"/>
      <c r="H90" s="38"/>
      <c r="I90" s="38"/>
      <c r="J90" s="38"/>
      <c r="K90" s="38"/>
      <c r="L90" s="38">
        <v>1</v>
      </c>
      <c r="M90" s="38">
        <v>1</v>
      </c>
      <c r="N90" s="38"/>
      <c r="O90" s="38"/>
      <c r="P90" s="38">
        <v>1</v>
      </c>
      <c r="Q90" s="38">
        <v>1</v>
      </c>
      <c r="R90" s="38">
        <v>1</v>
      </c>
      <c r="S90" s="38">
        <v>1</v>
      </c>
      <c r="T90" s="89"/>
      <c r="U90" s="172" t="s">
        <v>422</v>
      </c>
      <c r="V90" s="38">
        <v>1</v>
      </c>
      <c r="W90" s="38">
        <v>1</v>
      </c>
      <c r="X90" s="38">
        <v>1</v>
      </c>
      <c r="Y90" s="89">
        <v>1</v>
      </c>
      <c r="Z90" s="38"/>
      <c r="AA90" s="89">
        <v>1</v>
      </c>
      <c r="AB90" s="38">
        <v>1</v>
      </c>
      <c r="AC90" s="89"/>
      <c r="AD90" s="38"/>
      <c r="AE90" s="38"/>
      <c r="AF90" s="171" t="s">
        <v>897</v>
      </c>
    </row>
    <row r="91" spans="1:103" ht="21" customHeight="1" x14ac:dyDescent="0.15">
      <c r="A91" s="13">
        <v>86</v>
      </c>
      <c r="B91" s="13" t="s">
        <v>71</v>
      </c>
      <c r="C91" s="169"/>
      <c r="D91" s="38">
        <v>1</v>
      </c>
      <c r="E91" s="89"/>
      <c r="F91" s="38"/>
      <c r="G91" s="38"/>
      <c r="H91" s="38"/>
      <c r="I91" s="38"/>
      <c r="J91" s="38"/>
      <c r="K91" s="38"/>
      <c r="L91" s="38">
        <v>1</v>
      </c>
      <c r="M91" s="38"/>
      <c r="N91" s="38"/>
      <c r="O91" s="38"/>
      <c r="P91" s="38">
        <v>1</v>
      </c>
      <c r="Q91" s="38"/>
      <c r="R91" s="38"/>
      <c r="S91" s="38">
        <v>1</v>
      </c>
      <c r="T91" s="89"/>
      <c r="U91" s="172" t="s">
        <v>409</v>
      </c>
      <c r="V91" s="38"/>
      <c r="W91" s="38">
        <v>1</v>
      </c>
      <c r="X91" s="38"/>
      <c r="Y91" s="89">
        <v>1</v>
      </c>
      <c r="Z91" s="38"/>
      <c r="AA91" s="89">
        <v>1</v>
      </c>
      <c r="AB91" s="38">
        <v>1</v>
      </c>
      <c r="AC91" s="89"/>
      <c r="AD91" s="38"/>
      <c r="AE91" s="38"/>
      <c r="AF91" s="171" t="s">
        <v>898</v>
      </c>
    </row>
    <row r="92" spans="1:103" ht="21" customHeight="1" x14ac:dyDescent="0.15">
      <c r="A92" s="13">
        <v>87</v>
      </c>
      <c r="B92" s="13" t="s">
        <v>71</v>
      </c>
      <c r="C92" s="169"/>
      <c r="D92" s="38">
        <v>1</v>
      </c>
      <c r="E92" s="89"/>
      <c r="F92" s="38"/>
      <c r="G92" s="38"/>
      <c r="H92" s="38"/>
      <c r="I92" s="38"/>
      <c r="J92" s="38"/>
      <c r="K92" s="38"/>
      <c r="L92" s="38">
        <v>1</v>
      </c>
      <c r="M92" s="38"/>
      <c r="N92" s="38"/>
      <c r="O92" s="38"/>
      <c r="P92" s="38">
        <v>1</v>
      </c>
      <c r="Q92" s="38"/>
      <c r="R92" s="38">
        <v>1</v>
      </c>
      <c r="S92" s="38"/>
      <c r="T92" s="89"/>
      <c r="U92" s="172" t="s">
        <v>423</v>
      </c>
      <c r="V92" s="38"/>
      <c r="W92" s="38"/>
      <c r="X92" s="38">
        <v>1</v>
      </c>
      <c r="Y92" s="89">
        <v>1</v>
      </c>
      <c r="Z92" s="38"/>
      <c r="AA92" s="89">
        <v>1</v>
      </c>
      <c r="AB92" s="38">
        <v>1</v>
      </c>
      <c r="AC92" s="89"/>
      <c r="AD92" s="38"/>
      <c r="AE92" s="38"/>
      <c r="AF92" s="171" t="s">
        <v>899</v>
      </c>
    </row>
    <row r="93" spans="1:103" ht="21" customHeight="1" x14ac:dyDescent="0.15">
      <c r="A93" s="13">
        <v>88</v>
      </c>
      <c r="B93" s="13" t="s">
        <v>71</v>
      </c>
      <c r="C93" s="169"/>
      <c r="D93" s="38"/>
      <c r="E93" s="89">
        <v>1</v>
      </c>
      <c r="F93" s="38"/>
      <c r="G93" s="38"/>
      <c r="H93" s="38"/>
      <c r="I93" s="38"/>
      <c r="J93" s="38"/>
      <c r="K93" s="38"/>
      <c r="L93" s="38">
        <v>1</v>
      </c>
      <c r="M93" s="38"/>
      <c r="N93" s="38"/>
      <c r="O93" s="38"/>
      <c r="P93" s="38">
        <v>1</v>
      </c>
      <c r="Q93" s="38"/>
      <c r="R93" s="38">
        <v>1</v>
      </c>
      <c r="S93" s="38">
        <v>1</v>
      </c>
      <c r="T93" s="89"/>
      <c r="U93" s="172" t="s">
        <v>424</v>
      </c>
      <c r="V93" s="38"/>
      <c r="W93" s="38">
        <v>1</v>
      </c>
      <c r="X93" s="38"/>
      <c r="Y93" s="89">
        <v>1</v>
      </c>
      <c r="Z93" s="38"/>
      <c r="AA93" s="89">
        <v>1</v>
      </c>
      <c r="AB93" s="38">
        <v>1</v>
      </c>
      <c r="AC93" s="89"/>
      <c r="AD93" s="38"/>
      <c r="AE93" s="38"/>
      <c r="AF93" s="171" t="s">
        <v>900</v>
      </c>
    </row>
    <row r="94" spans="1:103" ht="21" customHeight="1" x14ac:dyDescent="0.15">
      <c r="A94" s="13">
        <v>89</v>
      </c>
      <c r="B94" s="13" t="s">
        <v>71</v>
      </c>
      <c r="C94" s="169"/>
      <c r="D94" s="38"/>
      <c r="E94" s="89">
        <v>1</v>
      </c>
      <c r="F94" s="38"/>
      <c r="G94" s="38"/>
      <c r="H94" s="38"/>
      <c r="I94" s="38"/>
      <c r="J94" s="38"/>
      <c r="K94" s="38"/>
      <c r="L94" s="38">
        <v>1</v>
      </c>
      <c r="M94" s="38"/>
      <c r="N94" s="38"/>
      <c r="O94" s="38"/>
      <c r="P94" s="38">
        <v>1</v>
      </c>
      <c r="Q94" s="38"/>
      <c r="R94" s="38">
        <v>1</v>
      </c>
      <c r="S94" s="38"/>
      <c r="T94" s="89">
        <v>1</v>
      </c>
      <c r="U94" s="172" t="s">
        <v>425</v>
      </c>
      <c r="V94" s="38"/>
      <c r="W94" s="38"/>
      <c r="X94" s="38">
        <v>1</v>
      </c>
      <c r="Y94" s="89">
        <v>1</v>
      </c>
      <c r="Z94" s="38"/>
      <c r="AA94" s="89">
        <v>1</v>
      </c>
      <c r="AB94" s="38">
        <v>1</v>
      </c>
      <c r="AC94" s="89"/>
      <c r="AD94" s="38"/>
      <c r="AE94" s="38"/>
      <c r="AF94" s="171" t="s">
        <v>901</v>
      </c>
    </row>
    <row r="95" spans="1:103" ht="21" customHeight="1" x14ac:dyDescent="0.15">
      <c r="A95" s="13">
        <v>90</v>
      </c>
      <c r="B95" s="13" t="s">
        <v>71</v>
      </c>
      <c r="C95" s="169">
        <v>1</v>
      </c>
      <c r="D95" s="38"/>
      <c r="E95" s="89"/>
      <c r="F95" s="38">
        <v>1</v>
      </c>
      <c r="G95" s="38">
        <v>1</v>
      </c>
      <c r="H95" s="38"/>
      <c r="I95" s="38"/>
      <c r="J95" s="38"/>
      <c r="K95" s="38"/>
      <c r="L95" s="38"/>
      <c r="M95" s="38"/>
      <c r="N95" s="38"/>
      <c r="O95" s="38"/>
      <c r="P95" s="38"/>
      <c r="Q95" s="38"/>
      <c r="R95" s="38"/>
      <c r="S95" s="38">
        <v>1</v>
      </c>
      <c r="T95" s="89"/>
      <c r="U95" s="172" t="s">
        <v>426</v>
      </c>
      <c r="V95" s="38">
        <v>1</v>
      </c>
      <c r="W95" s="38"/>
      <c r="X95" s="38">
        <v>1</v>
      </c>
      <c r="Y95" s="89"/>
      <c r="Z95" s="38"/>
      <c r="AA95" s="89">
        <v>1</v>
      </c>
      <c r="AB95" s="38">
        <v>1</v>
      </c>
      <c r="AC95" s="89"/>
      <c r="AD95" s="38"/>
      <c r="AE95" s="38"/>
      <c r="AF95" s="171" t="s">
        <v>902</v>
      </c>
    </row>
    <row r="96" spans="1:103" ht="21" customHeight="1" x14ac:dyDescent="0.15">
      <c r="A96" s="13">
        <v>91</v>
      </c>
      <c r="B96" s="13" t="s">
        <v>71</v>
      </c>
      <c r="C96" s="169">
        <v>1</v>
      </c>
      <c r="D96" s="38"/>
      <c r="E96" s="89"/>
      <c r="F96" s="38">
        <v>1</v>
      </c>
      <c r="G96" s="38">
        <v>1</v>
      </c>
      <c r="H96" s="38"/>
      <c r="I96" s="38"/>
      <c r="J96" s="38"/>
      <c r="K96" s="38"/>
      <c r="L96" s="38">
        <v>1</v>
      </c>
      <c r="M96" s="38"/>
      <c r="N96" s="38"/>
      <c r="O96" s="38"/>
      <c r="P96" s="38"/>
      <c r="Q96" s="38"/>
      <c r="R96" s="38"/>
      <c r="S96" s="38">
        <v>1</v>
      </c>
      <c r="T96" s="89"/>
      <c r="U96" s="172" t="s">
        <v>427</v>
      </c>
      <c r="V96" s="38">
        <v>1</v>
      </c>
      <c r="W96" s="38"/>
      <c r="X96" s="38">
        <v>1</v>
      </c>
      <c r="Y96" s="89"/>
      <c r="Z96" s="38"/>
      <c r="AA96" s="89">
        <v>1</v>
      </c>
      <c r="AB96" s="38">
        <v>1</v>
      </c>
      <c r="AC96" s="89"/>
      <c r="AD96" s="38"/>
      <c r="AE96" s="38"/>
      <c r="AF96" s="171" t="s">
        <v>903</v>
      </c>
    </row>
    <row r="97" spans="1:32" ht="21" customHeight="1" x14ac:dyDescent="0.15">
      <c r="A97" s="13">
        <v>92</v>
      </c>
      <c r="B97" s="13" t="s">
        <v>71</v>
      </c>
      <c r="C97" s="169"/>
      <c r="D97" s="38"/>
      <c r="E97" s="89">
        <v>1</v>
      </c>
      <c r="F97" s="38">
        <v>1</v>
      </c>
      <c r="G97" s="38"/>
      <c r="H97" s="38">
        <v>1</v>
      </c>
      <c r="I97" s="38"/>
      <c r="J97" s="38">
        <v>1</v>
      </c>
      <c r="K97" s="38"/>
      <c r="L97" s="38">
        <v>1</v>
      </c>
      <c r="M97" s="38"/>
      <c r="N97" s="38"/>
      <c r="O97" s="38"/>
      <c r="P97" s="38"/>
      <c r="Q97" s="38"/>
      <c r="R97" s="38">
        <v>1</v>
      </c>
      <c r="S97" s="38">
        <v>1</v>
      </c>
      <c r="T97" s="89">
        <v>1</v>
      </c>
      <c r="U97" s="170" t="s">
        <v>428</v>
      </c>
      <c r="V97" s="38"/>
      <c r="W97" s="38"/>
      <c r="X97" s="38">
        <v>1</v>
      </c>
      <c r="Y97" s="89">
        <v>1</v>
      </c>
      <c r="Z97" s="38"/>
      <c r="AA97" s="89">
        <v>1</v>
      </c>
      <c r="AB97" s="38">
        <v>1</v>
      </c>
      <c r="AC97" s="89"/>
      <c r="AD97" s="38"/>
      <c r="AE97" s="38"/>
      <c r="AF97" s="171" t="s">
        <v>904</v>
      </c>
    </row>
    <row r="98" spans="1:32" ht="21" customHeight="1" x14ac:dyDescent="0.15">
      <c r="A98" s="13">
        <v>93</v>
      </c>
      <c r="B98" s="13" t="s">
        <v>71</v>
      </c>
      <c r="C98" s="169"/>
      <c r="D98" s="38">
        <v>1</v>
      </c>
      <c r="E98" s="89"/>
      <c r="F98" s="38">
        <v>1</v>
      </c>
      <c r="G98" s="38">
        <v>1</v>
      </c>
      <c r="H98" s="38"/>
      <c r="I98" s="38">
        <v>1</v>
      </c>
      <c r="J98" s="38"/>
      <c r="K98" s="38">
        <v>1</v>
      </c>
      <c r="L98" s="38"/>
      <c r="M98" s="38"/>
      <c r="N98" s="38"/>
      <c r="O98" s="38">
        <v>1</v>
      </c>
      <c r="P98" s="38">
        <v>1</v>
      </c>
      <c r="Q98" s="38"/>
      <c r="R98" s="38">
        <v>1</v>
      </c>
      <c r="S98" s="38"/>
      <c r="T98" s="89"/>
      <c r="U98" s="172" t="s">
        <v>209</v>
      </c>
      <c r="V98" s="38"/>
      <c r="W98" s="38"/>
      <c r="X98" s="38">
        <v>1</v>
      </c>
      <c r="Y98" s="89"/>
      <c r="Z98" s="38"/>
      <c r="AA98" s="89">
        <v>1</v>
      </c>
      <c r="AB98" s="38">
        <v>1</v>
      </c>
      <c r="AC98" s="89"/>
      <c r="AD98" s="38"/>
      <c r="AE98" s="38"/>
      <c r="AF98" s="174" t="s">
        <v>905</v>
      </c>
    </row>
    <row r="99" spans="1:32" ht="21" customHeight="1" x14ac:dyDescent="0.15">
      <c r="A99" s="13">
        <v>94</v>
      </c>
      <c r="B99" s="13" t="s">
        <v>71</v>
      </c>
      <c r="C99" s="169"/>
      <c r="D99" s="38"/>
      <c r="E99" s="89">
        <v>1</v>
      </c>
      <c r="F99" s="38">
        <v>1</v>
      </c>
      <c r="G99" s="38">
        <v>1</v>
      </c>
      <c r="H99" s="38">
        <v>1</v>
      </c>
      <c r="I99" s="38"/>
      <c r="J99" s="38"/>
      <c r="K99" s="38">
        <v>1</v>
      </c>
      <c r="L99" s="38">
        <v>1</v>
      </c>
      <c r="M99" s="38"/>
      <c r="N99" s="38"/>
      <c r="O99" s="38"/>
      <c r="P99" s="38"/>
      <c r="Q99" s="38">
        <v>1</v>
      </c>
      <c r="R99" s="38"/>
      <c r="S99" s="38"/>
      <c r="T99" s="89">
        <v>1</v>
      </c>
      <c r="U99" s="172" t="s">
        <v>429</v>
      </c>
      <c r="V99" s="38"/>
      <c r="W99" s="38"/>
      <c r="X99" s="38">
        <v>1</v>
      </c>
      <c r="Y99" s="89">
        <v>1</v>
      </c>
      <c r="Z99" s="38"/>
      <c r="AA99" s="89">
        <v>1</v>
      </c>
      <c r="AB99" s="38">
        <v>1</v>
      </c>
      <c r="AC99" s="89"/>
      <c r="AD99" s="38"/>
      <c r="AE99" s="38"/>
      <c r="AF99" s="171" t="s">
        <v>906</v>
      </c>
    </row>
    <row r="100" spans="1:32" ht="21" customHeight="1" x14ac:dyDescent="0.15">
      <c r="A100" s="13">
        <v>95</v>
      </c>
      <c r="B100" s="13" t="s">
        <v>71</v>
      </c>
      <c r="C100" s="169"/>
      <c r="D100" s="38"/>
      <c r="E100" s="89">
        <v>1</v>
      </c>
      <c r="F100" s="38">
        <v>1</v>
      </c>
      <c r="G100" s="38">
        <v>1</v>
      </c>
      <c r="H100" s="38">
        <v>1</v>
      </c>
      <c r="I100" s="38"/>
      <c r="J100" s="38"/>
      <c r="K100" s="38">
        <v>1</v>
      </c>
      <c r="L100" s="38">
        <v>1</v>
      </c>
      <c r="M100" s="38"/>
      <c r="N100" s="38"/>
      <c r="O100" s="38"/>
      <c r="P100" s="38">
        <v>1</v>
      </c>
      <c r="Q100" s="38"/>
      <c r="R100" s="38">
        <v>1</v>
      </c>
      <c r="S100" s="38">
        <v>1</v>
      </c>
      <c r="T100" s="89">
        <v>1</v>
      </c>
      <c r="U100" s="170" t="s">
        <v>431</v>
      </c>
      <c r="V100" s="38">
        <v>1</v>
      </c>
      <c r="W100" s="38"/>
      <c r="X100" s="38">
        <v>1</v>
      </c>
      <c r="Y100" s="89"/>
      <c r="Z100" s="38"/>
      <c r="AA100" s="89">
        <v>1</v>
      </c>
      <c r="AB100" s="38">
        <v>1</v>
      </c>
      <c r="AC100" s="89"/>
      <c r="AD100" s="38"/>
      <c r="AE100" s="38"/>
      <c r="AF100" s="171" t="s">
        <v>907</v>
      </c>
    </row>
    <row r="101" spans="1:32" ht="21" customHeight="1" x14ac:dyDescent="0.15">
      <c r="A101" s="13">
        <v>96</v>
      </c>
      <c r="B101" s="13" t="s">
        <v>71</v>
      </c>
      <c r="C101" s="169">
        <v>1</v>
      </c>
      <c r="D101" s="38"/>
      <c r="E101" s="89"/>
      <c r="F101" s="38">
        <v>1</v>
      </c>
      <c r="G101" s="38">
        <v>1</v>
      </c>
      <c r="H101" s="38"/>
      <c r="I101" s="38">
        <v>1</v>
      </c>
      <c r="J101" s="38">
        <v>1</v>
      </c>
      <c r="K101" s="38"/>
      <c r="L101" s="38"/>
      <c r="M101" s="38"/>
      <c r="N101" s="38"/>
      <c r="O101" s="38">
        <v>1</v>
      </c>
      <c r="P101" s="38"/>
      <c r="Q101" s="38"/>
      <c r="R101" s="38"/>
      <c r="S101" s="38">
        <v>1</v>
      </c>
      <c r="T101" s="89"/>
      <c r="U101" s="172" t="s">
        <v>432</v>
      </c>
      <c r="V101" s="38"/>
      <c r="W101" s="38"/>
      <c r="X101" s="38">
        <v>1</v>
      </c>
      <c r="Y101" s="89">
        <v>1</v>
      </c>
      <c r="Z101" s="38"/>
      <c r="AA101" s="89">
        <v>1</v>
      </c>
      <c r="AB101" s="38">
        <v>1</v>
      </c>
      <c r="AC101" s="89"/>
      <c r="AD101" s="38"/>
      <c r="AE101" s="38"/>
      <c r="AF101" s="171" t="s">
        <v>908</v>
      </c>
    </row>
    <row r="102" spans="1:32" ht="21" customHeight="1" x14ac:dyDescent="0.15">
      <c r="A102" s="13">
        <v>97</v>
      </c>
      <c r="B102" s="13" t="s">
        <v>71</v>
      </c>
      <c r="C102" s="169"/>
      <c r="D102" s="38"/>
      <c r="E102" s="89">
        <v>1</v>
      </c>
      <c r="F102" s="38"/>
      <c r="G102" s="38"/>
      <c r="H102" s="38"/>
      <c r="I102" s="38"/>
      <c r="J102" s="38">
        <v>1</v>
      </c>
      <c r="K102" s="38"/>
      <c r="L102" s="38">
        <v>1</v>
      </c>
      <c r="M102" s="38"/>
      <c r="N102" s="38"/>
      <c r="O102" s="38">
        <v>1</v>
      </c>
      <c r="P102" s="38"/>
      <c r="Q102" s="38"/>
      <c r="R102" s="38">
        <v>1</v>
      </c>
      <c r="S102" s="38"/>
      <c r="T102" s="89"/>
      <c r="U102" s="172" t="s">
        <v>433</v>
      </c>
      <c r="V102" s="38"/>
      <c r="W102" s="38"/>
      <c r="X102" s="38">
        <v>1</v>
      </c>
      <c r="Y102" s="89">
        <v>1</v>
      </c>
      <c r="Z102" s="38"/>
      <c r="AA102" s="89">
        <v>1</v>
      </c>
      <c r="AB102" s="38">
        <v>1</v>
      </c>
      <c r="AC102" s="89"/>
      <c r="AD102" s="38" t="s">
        <v>400</v>
      </c>
      <c r="AE102" s="38"/>
      <c r="AF102" s="171" t="s">
        <v>909</v>
      </c>
    </row>
    <row r="103" spans="1:32" ht="21" customHeight="1" x14ac:dyDescent="0.15">
      <c r="A103" s="13">
        <v>98</v>
      </c>
      <c r="B103" s="13" t="s">
        <v>71</v>
      </c>
      <c r="C103" s="169"/>
      <c r="D103" s="38"/>
      <c r="E103" s="89">
        <v>1</v>
      </c>
      <c r="F103" s="38">
        <v>1</v>
      </c>
      <c r="G103" s="38"/>
      <c r="H103" s="38"/>
      <c r="I103" s="38"/>
      <c r="J103" s="38"/>
      <c r="K103" s="38">
        <v>1</v>
      </c>
      <c r="L103" s="38">
        <v>1</v>
      </c>
      <c r="M103" s="38"/>
      <c r="N103" s="38"/>
      <c r="O103" s="38"/>
      <c r="P103" s="38">
        <v>1</v>
      </c>
      <c r="Q103" s="38">
        <v>1</v>
      </c>
      <c r="R103" s="38">
        <v>1</v>
      </c>
      <c r="S103" s="38"/>
      <c r="T103" s="89"/>
      <c r="U103" s="172" t="s">
        <v>430</v>
      </c>
      <c r="V103" s="38">
        <v>1</v>
      </c>
      <c r="W103" s="38"/>
      <c r="X103" s="38">
        <v>1</v>
      </c>
      <c r="Y103" s="89"/>
      <c r="Z103" s="38"/>
      <c r="AA103" s="89">
        <v>1</v>
      </c>
      <c r="AB103" s="38">
        <v>1</v>
      </c>
      <c r="AC103" s="89"/>
      <c r="AD103" s="38"/>
      <c r="AE103" s="38"/>
      <c r="AF103" s="171" t="s">
        <v>910</v>
      </c>
    </row>
    <row r="104" spans="1:32" ht="21" customHeight="1" x14ac:dyDescent="0.15">
      <c r="A104" s="13">
        <v>99</v>
      </c>
      <c r="B104" s="13" t="s">
        <v>71</v>
      </c>
      <c r="C104" s="169"/>
      <c r="D104" s="38"/>
      <c r="E104" s="89">
        <v>1</v>
      </c>
      <c r="F104" s="38"/>
      <c r="G104" s="38"/>
      <c r="H104" s="38"/>
      <c r="I104" s="38"/>
      <c r="J104" s="38"/>
      <c r="K104" s="38"/>
      <c r="L104" s="38">
        <v>1</v>
      </c>
      <c r="M104" s="38"/>
      <c r="N104" s="38"/>
      <c r="O104" s="38">
        <v>1</v>
      </c>
      <c r="P104" s="38"/>
      <c r="Q104" s="38">
        <v>1</v>
      </c>
      <c r="R104" s="38"/>
      <c r="S104" s="38">
        <v>1</v>
      </c>
      <c r="T104" s="89"/>
      <c r="U104" s="172" t="s">
        <v>434</v>
      </c>
      <c r="V104" s="38">
        <v>1</v>
      </c>
      <c r="W104" s="38"/>
      <c r="X104" s="38">
        <v>1</v>
      </c>
      <c r="Y104" s="89"/>
      <c r="Z104" s="38"/>
      <c r="AA104" s="89">
        <v>1</v>
      </c>
      <c r="AB104" s="38">
        <v>1</v>
      </c>
      <c r="AC104" s="89"/>
      <c r="AD104" s="38"/>
      <c r="AE104" s="38"/>
      <c r="AF104" s="171" t="s">
        <v>911</v>
      </c>
    </row>
    <row r="105" spans="1:32" ht="21" customHeight="1" x14ac:dyDescent="0.15">
      <c r="A105" s="13">
        <v>100</v>
      </c>
      <c r="B105" s="13" t="s">
        <v>71</v>
      </c>
      <c r="C105" s="169"/>
      <c r="D105" s="38"/>
      <c r="E105" s="89">
        <v>1</v>
      </c>
      <c r="F105" s="38">
        <v>1</v>
      </c>
      <c r="G105" s="38">
        <v>1</v>
      </c>
      <c r="H105" s="38"/>
      <c r="I105" s="38">
        <v>1</v>
      </c>
      <c r="J105" s="38"/>
      <c r="K105" s="38"/>
      <c r="L105" s="38">
        <v>1</v>
      </c>
      <c r="M105" s="38"/>
      <c r="N105" s="38"/>
      <c r="O105" s="38"/>
      <c r="P105" s="38">
        <v>1</v>
      </c>
      <c r="Q105" s="38"/>
      <c r="R105" s="38"/>
      <c r="S105" s="38">
        <v>1</v>
      </c>
      <c r="T105" s="89">
        <v>1</v>
      </c>
      <c r="U105" s="172" t="s">
        <v>435</v>
      </c>
      <c r="V105" s="38"/>
      <c r="W105" s="38">
        <v>1</v>
      </c>
      <c r="X105" s="38">
        <v>1</v>
      </c>
      <c r="Y105" s="89">
        <v>1</v>
      </c>
      <c r="Z105" s="38"/>
      <c r="AA105" s="89">
        <v>1</v>
      </c>
      <c r="AB105" s="38">
        <v>1</v>
      </c>
      <c r="AC105" s="89"/>
      <c r="AD105" s="38"/>
      <c r="AE105" s="38"/>
      <c r="AF105" s="171" t="s">
        <v>912</v>
      </c>
    </row>
    <row r="106" spans="1:32" ht="21" customHeight="1" x14ac:dyDescent="0.15">
      <c r="A106" s="13">
        <v>101</v>
      </c>
      <c r="B106" s="13" t="s">
        <v>71</v>
      </c>
      <c r="C106" s="169"/>
      <c r="D106" s="38"/>
      <c r="E106" s="89">
        <v>1</v>
      </c>
      <c r="F106" s="38">
        <v>1</v>
      </c>
      <c r="G106" s="38">
        <v>1</v>
      </c>
      <c r="H106" s="38"/>
      <c r="I106" s="38"/>
      <c r="J106" s="38"/>
      <c r="K106" s="38"/>
      <c r="L106" s="38">
        <v>1</v>
      </c>
      <c r="M106" s="38"/>
      <c r="N106" s="38"/>
      <c r="O106" s="38"/>
      <c r="P106" s="38">
        <v>1</v>
      </c>
      <c r="Q106" s="38"/>
      <c r="R106" s="38"/>
      <c r="S106" s="38"/>
      <c r="T106" s="89">
        <v>1</v>
      </c>
      <c r="U106" s="172" t="s">
        <v>436</v>
      </c>
      <c r="V106" s="38"/>
      <c r="W106" s="38"/>
      <c r="X106" s="38">
        <v>1</v>
      </c>
      <c r="Y106" s="89">
        <v>1</v>
      </c>
      <c r="Z106" s="38"/>
      <c r="AA106" s="89">
        <v>1</v>
      </c>
      <c r="AB106" s="38">
        <v>1</v>
      </c>
      <c r="AC106" s="89"/>
      <c r="AD106" s="38"/>
      <c r="AE106" s="38"/>
      <c r="AF106" s="171" t="s">
        <v>913</v>
      </c>
    </row>
    <row r="107" spans="1:32" ht="21" customHeight="1" x14ac:dyDescent="0.15">
      <c r="A107" s="13">
        <v>102</v>
      </c>
      <c r="B107" s="13" t="s">
        <v>71</v>
      </c>
      <c r="C107" s="169">
        <v>1</v>
      </c>
      <c r="D107" s="38"/>
      <c r="E107" s="89"/>
      <c r="F107" s="38"/>
      <c r="G107" s="38">
        <v>1</v>
      </c>
      <c r="H107" s="38"/>
      <c r="I107" s="38">
        <v>1</v>
      </c>
      <c r="J107" s="38">
        <v>1</v>
      </c>
      <c r="K107" s="38"/>
      <c r="L107" s="38"/>
      <c r="M107" s="38"/>
      <c r="N107" s="38"/>
      <c r="O107" s="38"/>
      <c r="P107" s="38">
        <v>1</v>
      </c>
      <c r="Q107" s="38">
        <v>1</v>
      </c>
      <c r="R107" s="38">
        <v>1</v>
      </c>
      <c r="S107" s="38">
        <v>1</v>
      </c>
      <c r="T107" s="89"/>
      <c r="U107" s="170" t="s">
        <v>437</v>
      </c>
      <c r="V107" s="38"/>
      <c r="W107" s="38"/>
      <c r="X107" s="38">
        <v>1</v>
      </c>
      <c r="Y107" s="89"/>
      <c r="Z107" s="38"/>
      <c r="AA107" s="89">
        <v>1</v>
      </c>
      <c r="AB107" s="38">
        <v>1</v>
      </c>
      <c r="AC107" s="89"/>
      <c r="AD107" s="38"/>
      <c r="AE107" s="38"/>
      <c r="AF107" s="171" t="s">
        <v>914</v>
      </c>
    </row>
    <row r="108" spans="1:32" ht="21" customHeight="1" x14ac:dyDescent="0.15">
      <c r="A108" s="13">
        <v>103</v>
      </c>
      <c r="B108" s="13" t="s">
        <v>71</v>
      </c>
      <c r="C108" s="169">
        <v>1</v>
      </c>
      <c r="D108" s="38"/>
      <c r="E108" s="89"/>
      <c r="F108" s="38"/>
      <c r="G108" s="38"/>
      <c r="H108" s="38"/>
      <c r="I108" s="38"/>
      <c r="J108" s="38"/>
      <c r="K108" s="38">
        <v>1</v>
      </c>
      <c r="L108" s="38"/>
      <c r="M108" s="38"/>
      <c r="N108" s="38"/>
      <c r="O108" s="38"/>
      <c r="P108" s="38">
        <v>1</v>
      </c>
      <c r="Q108" s="38">
        <v>1</v>
      </c>
      <c r="R108" s="38">
        <v>1</v>
      </c>
      <c r="S108" s="38">
        <v>1</v>
      </c>
      <c r="T108" s="89"/>
      <c r="U108" s="170" t="s">
        <v>438</v>
      </c>
      <c r="V108" s="38"/>
      <c r="W108" s="38"/>
      <c r="X108" s="38">
        <v>1</v>
      </c>
      <c r="Y108" s="89"/>
      <c r="Z108" s="38"/>
      <c r="AA108" s="89">
        <v>1</v>
      </c>
      <c r="AB108" s="38">
        <v>1</v>
      </c>
      <c r="AC108" s="89"/>
      <c r="AD108" s="38"/>
      <c r="AE108" s="38"/>
      <c r="AF108" s="171" t="s">
        <v>915</v>
      </c>
    </row>
    <row r="109" spans="1:32" ht="21" customHeight="1" x14ac:dyDescent="0.15">
      <c r="A109" s="13">
        <v>104</v>
      </c>
      <c r="B109" s="13" t="s">
        <v>71</v>
      </c>
      <c r="C109" s="169">
        <v>1</v>
      </c>
      <c r="D109" s="38"/>
      <c r="E109" s="89"/>
      <c r="F109" s="38"/>
      <c r="G109" s="38"/>
      <c r="H109" s="38"/>
      <c r="I109" s="38"/>
      <c r="J109" s="38"/>
      <c r="K109" s="38"/>
      <c r="L109" s="38"/>
      <c r="M109" s="38"/>
      <c r="N109" s="38"/>
      <c r="O109" s="38"/>
      <c r="P109" s="38">
        <v>1</v>
      </c>
      <c r="Q109" s="38">
        <v>1</v>
      </c>
      <c r="R109" s="38">
        <v>1</v>
      </c>
      <c r="S109" s="38">
        <v>1</v>
      </c>
      <c r="T109" s="89"/>
      <c r="U109" s="172" t="s">
        <v>439</v>
      </c>
      <c r="V109" s="38"/>
      <c r="W109" s="38"/>
      <c r="X109" s="38">
        <v>1</v>
      </c>
      <c r="Y109" s="89"/>
      <c r="Z109" s="38"/>
      <c r="AA109" s="89">
        <v>1</v>
      </c>
      <c r="AB109" s="38">
        <v>1</v>
      </c>
      <c r="AC109" s="89"/>
      <c r="AD109" s="38"/>
      <c r="AE109" s="38"/>
      <c r="AF109" s="171" t="s">
        <v>916</v>
      </c>
    </row>
    <row r="110" spans="1:32" ht="21" customHeight="1" x14ac:dyDescent="0.15">
      <c r="A110" s="13">
        <v>105</v>
      </c>
      <c r="B110" s="13" t="s">
        <v>71</v>
      </c>
      <c r="C110" s="169"/>
      <c r="D110" s="38"/>
      <c r="E110" s="89">
        <v>1</v>
      </c>
      <c r="F110" s="38">
        <v>1</v>
      </c>
      <c r="G110" s="38">
        <v>1</v>
      </c>
      <c r="H110" s="38"/>
      <c r="I110" s="38"/>
      <c r="J110" s="38">
        <v>1</v>
      </c>
      <c r="K110" s="38">
        <v>1</v>
      </c>
      <c r="L110" s="38">
        <v>1</v>
      </c>
      <c r="M110" s="38"/>
      <c r="N110" s="38"/>
      <c r="O110" s="38"/>
      <c r="P110" s="38"/>
      <c r="Q110" s="38"/>
      <c r="R110" s="38"/>
      <c r="S110" s="38"/>
      <c r="T110" s="89">
        <v>1</v>
      </c>
      <c r="U110" s="172" t="s">
        <v>440</v>
      </c>
      <c r="V110" s="38"/>
      <c r="W110" s="38"/>
      <c r="X110" s="38">
        <v>1</v>
      </c>
      <c r="Y110" s="89">
        <v>1</v>
      </c>
      <c r="Z110" s="38"/>
      <c r="AA110" s="89">
        <v>1</v>
      </c>
      <c r="AB110" s="38">
        <v>1</v>
      </c>
      <c r="AC110" s="89"/>
      <c r="AD110" s="38"/>
      <c r="AE110" s="38"/>
      <c r="AF110" s="171" t="s">
        <v>917</v>
      </c>
    </row>
    <row r="111" spans="1:32" ht="21" customHeight="1" x14ac:dyDescent="0.15">
      <c r="A111" s="13">
        <v>106</v>
      </c>
      <c r="B111" s="13" t="s">
        <v>71</v>
      </c>
      <c r="C111" s="169">
        <v>1</v>
      </c>
      <c r="D111" s="38"/>
      <c r="E111" s="89"/>
      <c r="F111" s="38">
        <v>1</v>
      </c>
      <c r="G111" s="38">
        <v>1</v>
      </c>
      <c r="H111" s="38"/>
      <c r="I111" s="38"/>
      <c r="J111" s="38"/>
      <c r="K111" s="38"/>
      <c r="L111" s="38">
        <v>1</v>
      </c>
      <c r="M111" s="38"/>
      <c r="N111" s="38"/>
      <c r="O111" s="38"/>
      <c r="P111" s="38"/>
      <c r="Q111" s="38"/>
      <c r="R111" s="38"/>
      <c r="S111" s="38"/>
      <c r="T111" s="89">
        <v>1</v>
      </c>
      <c r="U111" s="172" t="s">
        <v>441</v>
      </c>
      <c r="V111" s="38"/>
      <c r="W111" s="38"/>
      <c r="X111" s="38"/>
      <c r="Y111" s="89">
        <v>1</v>
      </c>
      <c r="Z111" s="38"/>
      <c r="AA111" s="89">
        <v>1</v>
      </c>
      <c r="AB111" s="38">
        <v>1</v>
      </c>
      <c r="AC111" s="89"/>
      <c r="AD111" s="38"/>
      <c r="AE111" s="38"/>
      <c r="AF111" s="174" t="s">
        <v>918</v>
      </c>
    </row>
    <row r="112" spans="1:32" ht="21" customHeight="1" x14ac:dyDescent="0.15">
      <c r="A112" s="13">
        <v>107</v>
      </c>
      <c r="B112" s="13" t="s">
        <v>71</v>
      </c>
      <c r="C112" s="169"/>
      <c r="D112" s="38">
        <v>1</v>
      </c>
      <c r="E112" s="89"/>
      <c r="F112" s="38">
        <v>1</v>
      </c>
      <c r="G112" s="38"/>
      <c r="H112" s="38">
        <v>1</v>
      </c>
      <c r="I112" s="38"/>
      <c r="J112" s="38"/>
      <c r="K112" s="38"/>
      <c r="L112" s="38"/>
      <c r="M112" s="38"/>
      <c r="N112" s="38"/>
      <c r="O112" s="38"/>
      <c r="P112" s="38"/>
      <c r="Q112" s="38"/>
      <c r="R112" s="38"/>
      <c r="S112" s="38"/>
      <c r="T112" s="89">
        <v>1</v>
      </c>
      <c r="U112" s="172" t="s">
        <v>442</v>
      </c>
      <c r="V112" s="38"/>
      <c r="W112" s="38"/>
      <c r="X112" s="38">
        <v>1</v>
      </c>
      <c r="Y112" s="89"/>
      <c r="Z112" s="38"/>
      <c r="AA112" s="89">
        <v>1</v>
      </c>
      <c r="AB112" s="38">
        <v>1</v>
      </c>
      <c r="AC112" s="89"/>
      <c r="AD112" s="38"/>
      <c r="AE112" s="38"/>
      <c r="AF112" s="174" t="s">
        <v>919</v>
      </c>
    </row>
    <row r="113" spans="1:32" ht="21" customHeight="1" x14ac:dyDescent="0.15">
      <c r="A113" s="13">
        <v>108</v>
      </c>
      <c r="B113" s="13" t="s">
        <v>71</v>
      </c>
      <c r="C113" s="169"/>
      <c r="D113" s="38"/>
      <c r="E113" s="89">
        <v>1</v>
      </c>
      <c r="F113" s="38"/>
      <c r="G113" s="38"/>
      <c r="H113" s="38"/>
      <c r="I113" s="38"/>
      <c r="J113" s="38">
        <v>1</v>
      </c>
      <c r="K113" s="38"/>
      <c r="L113" s="38">
        <v>1</v>
      </c>
      <c r="M113" s="38"/>
      <c r="N113" s="38"/>
      <c r="O113" s="38"/>
      <c r="P113" s="38">
        <v>1</v>
      </c>
      <c r="Q113" s="38"/>
      <c r="R113" s="38"/>
      <c r="S113" s="38"/>
      <c r="T113" s="89">
        <v>1</v>
      </c>
      <c r="U113" s="172" t="s">
        <v>445</v>
      </c>
      <c r="V113" s="38">
        <v>1</v>
      </c>
      <c r="W113" s="38">
        <v>1</v>
      </c>
      <c r="X113" s="38"/>
      <c r="Y113" s="89"/>
      <c r="Z113" s="38">
        <v>1</v>
      </c>
      <c r="AA113" s="89"/>
      <c r="AB113" s="38">
        <v>1</v>
      </c>
      <c r="AC113" s="89"/>
      <c r="AD113" s="39" t="s">
        <v>444</v>
      </c>
      <c r="AE113" s="39" t="s">
        <v>443</v>
      </c>
      <c r="AF113" s="171" t="s">
        <v>920</v>
      </c>
    </row>
    <row r="114" spans="1:32" ht="21" customHeight="1" x14ac:dyDescent="0.15">
      <c r="A114" s="13">
        <v>109</v>
      </c>
      <c r="B114" s="13" t="s">
        <v>71</v>
      </c>
      <c r="C114" s="169">
        <v>1</v>
      </c>
      <c r="D114" s="38"/>
      <c r="E114" s="89"/>
      <c r="F114" s="38"/>
      <c r="G114" s="38">
        <v>1</v>
      </c>
      <c r="H114" s="38"/>
      <c r="I114" s="38"/>
      <c r="J114" s="38"/>
      <c r="K114" s="38"/>
      <c r="L114" s="38">
        <v>1</v>
      </c>
      <c r="M114" s="38"/>
      <c r="N114" s="38"/>
      <c r="O114" s="38"/>
      <c r="P114" s="38"/>
      <c r="Q114" s="38"/>
      <c r="R114" s="38"/>
      <c r="S114" s="38">
        <v>1</v>
      </c>
      <c r="T114" s="89"/>
      <c r="U114" s="172" t="s">
        <v>446</v>
      </c>
      <c r="V114" s="38"/>
      <c r="W114" s="38"/>
      <c r="X114" s="38"/>
      <c r="Y114" s="89">
        <v>1</v>
      </c>
      <c r="Z114" s="38">
        <v>1</v>
      </c>
      <c r="AA114" s="89"/>
      <c r="AB114" s="38">
        <v>1</v>
      </c>
      <c r="AC114" s="89"/>
      <c r="AD114" s="38"/>
      <c r="AE114" s="38"/>
      <c r="AF114" s="171" t="s">
        <v>921</v>
      </c>
    </row>
    <row r="115" spans="1:32" ht="21" customHeight="1" x14ac:dyDescent="0.15">
      <c r="A115" s="13">
        <v>110</v>
      </c>
      <c r="B115" s="13" t="s">
        <v>71</v>
      </c>
      <c r="C115" s="169"/>
      <c r="D115" s="38"/>
      <c r="E115" s="89">
        <v>1</v>
      </c>
      <c r="F115" s="38"/>
      <c r="G115" s="38">
        <v>1</v>
      </c>
      <c r="H115" s="38"/>
      <c r="I115" s="38"/>
      <c r="J115" s="38">
        <v>1</v>
      </c>
      <c r="K115" s="38">
        <v>1</v>
      </c>
      <c r="L115" s="38"/>
      <c r="M115" s="38"/>
      <c r="N115" s="38"/>
      <c r="O115" s="38"/>
      <c r="P115" s="38"/>
      <c r="Q115" s="38"/>
      <c r="R115" s="38"/>
      <c r="S115" s="38">
        <v>1</v>
      </c>
      <c r="T115" s="89">
        <v>1</v>
      </c>
      <c r="U115" s="172" t="s">
        <v>447</v>
      </c>
      <c r="V115" s="38">
        <v>1</v>
      </c>
      <c r="W115" s="38"/>
      <c r="X115" s="38"/>
      <c r="Y115" s="89">
        <v>1</v>
      </c>
      <c r="Z115" s="38"/>
      <c r="AA115" s="89">
        <v>1</v>
      </c>
      <c r="AB115" s="38">
        <v>1</v>
      </c>
      <c r="AC115" s="89"/>
      <c r="AD115" s="38"/>
      <c r="AE115" s="38"/>
      <c r="AF115" s="171" t="s">
        <v>922</v>
      </c>
    </row>
    <row r="116" spans="1:32" ht="21" customHeight="1" x14ac:dyDescent="0.15">
      <c r="A116" s="13">
        <v>111</v>
      </c>
      <c r="B116" s="13" t="s">
        <v>71</v>
      </c>
      <c r="C116" s="169">
        <v>1</v>
      </c>
      <c r="D116" s="38"/>
      <c r="E116" s="89"/>
      <c r="F116" s="38">
        <v>1</v>
      </c>
      <c r="G116" s="38">
        <v>1</v>
      </c>
      <c r="H116" s="38">
        <v>1</v>
      </c>
      <c r="I116" s="38"/>
      <c r="J116" s="38"/>
      <c r="K116" s="38">
        <v>1</v>
      </c>
      <c r="L116" s="38">
        <v>1</v>
      </c>
      <c r="M116" s="38"/>
      <c r="N116" s="38"/>
      <c r="O116" s="38"/>
      <c r="P116" s="38"/>
      <c r="Q116" s="38"/>
      <c r="R116" s="38"/>
      <c r="S116" s="38">
        <v>1</v>
      </c>
      <c r="T116" s="89"/>
      <c r="U116" s="172" t="s">
        <v>448</v>
      </c>
      <c r="V116" s="38">
        <v>1</v>
      </c>
      <c r="W116" s="38">
        <v>1</v>
      </c>
      <c r="X116" s="38"/>
      <c r="Y116" s="89"/>
      <c r="Z116" s="38">
        <v>1</v>
      </c>
      <c r="AA116" s="89"/>
      <c r="AB116" s="38">
        <v>1</v>
      </c>
      <c r="AC116" s="89"/>
      <c r="AD116" s="38"/>
      <c r="AE116" s="38"/>
      <c r="AF116" s="171" t="s">
        <v>923</v>
      </c>
    </row>
    <row r="117" spans="1:32" ht="21" customHeight="1" x14ac:dyDescent="0.15">
      <c r="A117" s="13">
        <v>112</v>
      </c>
      <c r="B117" s="13" t="s">
        <v>71</v>
      </c>
      <c r="C117" s="169">
        <v>1</v>
      </c>
      <c r="D117" s="38"/>
      <c r="E117" s="89"/>
      <c r="F117" s="38">
        <v>1</v>
      </c>
      <c r="G117" s="38"/>
      <c r="H117" s="38"/>
      <c r="I117" s="38">
        <v>1</v>
      </c>
      <c r="J117" s="38"/>
      <c r="K117" s="38">
        <v>1</v>
      </c>
      <c r="L117" s="38"/>
      <c r="M117" s="38"/>
      <c r="N117" s="38"/>
      <c r="O117" s="38"/>
      <c r="P117" s="38"/>
      <c r="Q117" s="38"/>
      <c r="R117" s="38"/>
      <c r="S117" s="38"/>
      <c r="T117" s="89"/>
      <c r="U117" s="172"/>
      <c r="V117" s="38"/>
      <c r="W117" s="38"/>
      <c r="X117" s="38"/>
      <c r="Y117" s="89">
        <v>1</v>
      </c>
      <c r="Z117" s="38"/>
      <c r="AA117" s="89">
        <v>1</v>
      </c>
      <c r="AB117" s="38">
        <v>1</v>
      </c>
      <c r="AC117" s="89"/>
      <c r="AD117" s="38"/>
      <c r="AE117" s="38"/>
      <c r="AF117" s="171" t="s">
        <v>924</v>
      </c>
    </row>
    <row r="118" spans="1:32" ht="21" customHeight="1" x14ac:dyDescent="0.15">
      <c r="A118" s="13">
        <v>113</v>
      </c>
      <c r="B118" s="13" t="s">
        <v>71</v>
      </c>
      <c r="C118" s="169">
        <v>1</v>
      </c>
      <c r="D118" s="38"/>
      <c r="E118" s="89"/>
      <c r="F118" s="38">
        <v>1</v>
      </c>
      <c r="G118" s="38"/>
      <c r="H118" s="38"/>
      <c r="I118" s="38">
        <v>1</v>
      </c>
      <c r="J118" s="38"/>
      <c r="K118" s="38">
        <v>1</v>
      </c>
      <c r="L118" s="38"/>
      <c r="M118" s="38"/>
      <c r="N118" s="38"/>
      <c r="O118" s="38"/>
      <c r="P118" s="38"/>
      <c r="Q118" s="38"/>
      <c r="R118" s="38"/>
      <c r="S118" s="38"/>
      <c r="T118" s="89"/>
      <c r="U118" s="172"/>
      <c r="V118" s="38"/>
      <c r="W118" s="38"/>
      <c r="X118" s="38"/>
      <c r="Y118" s="89">
        <v>1</v>
      </c>
      <c r="Z118" s="38"/>
      <c r="AA118" s="89">
        <v>1</v>
      </c>
      <c r="AB118" s="38">
        <v>1</v>
      </c>
      <c r="AC118" s="89"/>
      <c r="AD118" s="38"/>
      <c r="AE118" s="38"/>
      <c r="AF118" s="171" t="s">
        <v>925</v>
      </c>
    </row>
    <row r="119" spans="1:32" ht="21" customHeight="1" x14ac:dyDescent="0.15">
      <c r="A119" s="13">
        <v>114</v>
      </c>
      <c r="B119" s="13" t="s">
        <v>71</v>
      </c>
      <c r="C119" s="169">
        <v>1</v>
      </c>
      <c r="D119" s="38"/>
      <c r="E119" s="89"/>
      <c r="F119" s="38">
        <v>1</v>
      </c>
      <c r="G119" s="38">
        <v>1</v>
      </c>
      <c r="H119" s="38"/>
      <c r="I119" s="38"/>
      <c r="J119" s="38">
        <v>1</v>
      </c>
      <c r="K119" s="38"/>
      <c r="L119" s="38"/>
      <c r="M119" s="38"/>
      <c r="N119" s="38"/>
      <c r="O119" s="38"/>
      <c r="P119" s="38"/>
      <c r="Q119" s="38"/>
      <c r="R119" s="38"/>
      <c r="S119" s="38"/>
      <c r="T119" s="89">
        <v>1</v>
      </c>
      <c r="U119" s="172" t="s">
        <v>449</v>
      </c>
      <c r="V119" s="38"/>
      <c r="W119" s="38"/>
      <c r="X119" s="38"/>
      <c r="Y119" s="89">
        <v>1</v>
      </c>
      <c r="Z119" s="38"/>
      <c r="AA119" s="89">
        <v>1</v>
      </c>
      <c r="AB119" s="38">
        <v>1</v>
      </c>
      <c r="AC119" s="89"/>
      <c r="AD119" s="38"/>
      <c r="AE119" s="38"/>
      <c r="AF119" s="171" t="s">
        <v>926</v>
      </c>
    </row>
    <row r="120" spans="1:32" ht="21" customHeight="1" x14ac:dyDescent="0.15">
      <c r="A120" s="13">
        <v>115</v>
      </c>
      <c r="B120" s="13" t="s">
        <v>71</v>
      </c>
      <c r="C120" s="169"/>
      <c r="D120" s="38"/>
      <c r="E120" s="89">
        <v>1</v>
      </c>
      <c r="F120" s="38">
        <v>1</v>
      </c>
      <c r="G120" s="38">
        <v>1</v>
      </c>
      <c r="H120" s="38"/>
      <c r="I120" s="38"/>
      <c r="J120" s="38">
        <v>1</v>
      </c>
      <c r="K120" s="38"/>
      <c r="L120" s="38"/>
      <c r="M120" s="38"/>
      <c r="N120" s="38"/>
      <c r="O120" s="38"/>
      <c r="P120" s="38"/>
      <c r="Q120" s="38"/>
      <c r="R120" s="38"/>
      <c r="S120" s="38"/>
      <c r="T120" s="89">
        <v>1</v>
      </c>
      <c r="U120" s="172" t="s">
        <v>393</v>
      </c>
      <c r="V120" s="38">
        <v>1</v>
      </c>
      <c r="W120" s="38"/>
      <c r="X120" s="38">
        <v>1</v>
      </c>
      <c r="Y120" s="89"/>
      <c r="Z120" s="38"/>
      <c r="AA120" s="89">
        <v>1</v>
      </c>
      <c r="AB120" s="38">
        <v>1</v>
      </c>
      <c r="AC120" s="89"/>
      <c r="AD120" s="38"/>
      <c r="AE120" s="38"/>
      <c r="AF120" s="171" t="s">
        <v>927</v>
      </c>
    </row>
    <row r="121" spans="1:32" ht="21" customHeight="1" x14ac:dyDescent="0.15">
      <c r="A121" s="13">
        <v>116</v>
      </c>
      <c r="B121" s="13" t="s">
        <v>71</v>
      </c>
      <c r="C121" s="169">
        <v>1</v>
      </c>
      <c r="D121" s="38"/>
      <c r="E121" s="89"/>
      <c r="F121" s="38"/>
      <c r="G121" s="38">
        <v>1</v>
      </c>
      <c r="H121" s="38"/>
      <c r="I121" s="38">
        <v>1</v>
      </c>
      <c r="J121" s="38">
        <v>1</v>
      </c>
      <c r="K121" s="38"/>
      <c r="L121" s="38"/>
      <c r="M121" s="38"/>
      <c r="N121" s="38"/>
      <c r="O121" s="38">
        <v>1</v>
      </c>
      <c r="P121" s="38"/>
      <c r="Q121" s="38"/>
      <c r="R121" s="38"/>
      <c r="S121" s="38">
        <v>1</v>
      </c>
      <c r="T121" s="89"/>
      <c r="U121" s="172" t="s">
        <v>452</v>
      </c>
      <c r="V121" s="38"/>
      <c r="W121" s="38">
        <v>1</v>
      </c>
      <c r="X121" s="38"/>
      <c r="Y121" s="89">
        <v>1</v>
      </c>
      <c r="Z121" s="38"/>
      <c r="AA121" s="89">
        <v>1</v>
      </c>
      <c r="AB121" s="38">
        <v>1</v>
      </c>
      <c r="AC121" s="89"/>
      <c r="AD121" s="38"/>
      <c r="AE121" s="38"/>
      <c r="AF121" s="171" t="s">
        <v>928</v>
      </c>
    </row>
    <row r="122" spans="1:32" ht="21" customHeight="1" x14ac:dyDescent="0.15">
      <c r="A122" s="13">
        <v>117</v>
      </c>
      <c r="B122" s="13" t="s">
        <v>71</v>
      </c>
      <c r="C122" s="169">
        <v>1</v>
      </c>
      <c r="D122" s="38"/>
      <c r="E122" s="89"/>
      <c r="F122" s="38"/>
      <c r="G122" s="38">
        <v>1</v>
      </c>
      <c r="H122" s="38"/>
      <c r="I122" s="38">
        <v>1</v>
      </c>
      <c r="J122" s="38"/>
      <c r="K122" s="38"/>
      <c r="L122" s="38"/>
      <c r="M122" s="38"/>
      <c r="N122" s="38"/>
      <c r="O122" s="38">
        <v>1</v>
      </c>
      <c r="P122" s="38"/>
      <c r="Q122" s="38"/>
      <c r="R122" s="38"/>
      <c r="S122" s="38">
        <v>1</v>
      </c>
      <c r="T122" s="89">
        <v>1</v>
      </c>
      <c r="U122" s="172" t="s">
        <v>453</v>
      </c>
      <c r="V122" s="38">
        <v>1</v>
      </c>
      <c r="W122" s="38"/>
      <c r="X122" s="38">
        <v>1</v>
      </c>
      <c r="Y122" s="89">
        <v>1</v>
      </c>
      <c r="Z122" s="38"/>
      <c r="AA122" s="89">
        <v>1</v>
      </c>
      <c r="AB122" s="38">
        <v>1</v>
      </c>
      <c r="AC122" s="89"/>
      <c r="AD122" s="38"/>
      <c r="AE122" s="38"/>
      <c r="AF122" s="171" t="s">
        <v>929</v>
      </c>
    </row>
    <row r="123" spans="1:32" ht="21" customHeight="1" x14ac:dyDescent="0.15">
      <c r="A123" s="13">
        <v>118</v>
      </c>
      <c r="B123" s="13" t="s">
        <v>71</v>
      </c>
      <c r="C123" s="169"/>
      <c r="D123" s="38"/>
      <c r="E123" s="89">
        <v>1</v>
      </c>
      <c r="F123" s="38">
        <v>1</v>
      </c>
      <c r="G123" s="38">
        <v>1</v>
      </c>
      <c r="H123" s="38"/>
      <c r="I123" s="38"/>
      <c r="J123" s="38">
        <v>1</v>
      </c>
      <c r="K123" s="38"/>
      <c r="L123" s="38"/>
      <c r="M123" s="38"/>
      <c r="N123" s="38"/>
      <c r="O123" s="38"/>
      <c r="P123" s="38"/>
      <c r="Q123" s="38"/>
      <c r="R123" s="38"/>
      <c r="S123" s="38"/>
      <c r="T123" s="89">
        <v>1</v>
      </c>
      <c r="U123" s="172" t="s">
        <v>445</v>
      </c>
      <c r="V123" s="38">
        <v>1</v>
      </c>
      <c r="W123" s="38">
        <v>1</v>
      </c>
      <c r="X123" s="38"/>
      <c r="Y123" s="89"/>
      <c r="Z123" s="38">
        <v>1</v>
      </c>
      <c r="AA123" s="89"/>
      <c r="AB123" s="38"/>
      <c r="AC123" s="89">
        <v>1</v>
      </c>
      <c r="AD123" s="38"/>
      <c r="AE123" s="38"/>
      <c r="AF123" s="171" t="s">
        <v>930</v>
      </c>
    </row>
    <row r="124" spans="1:32" ht="21" customHeight="1" x14ac:dyDescent="0.15">
      <c r="A124" s="13">
        <v>119</v>
      </c>
      <c r="B124" s="13" t="s">
        <v>71</v>
      </c>
      <c r="C124" s="169">
        <v>1</v>
      </c>
      <c r="D124" s="38"/>
      <c r="E124" s="89"/>
      <c r="F124" s="38"/>
      <c r="G124" s="38">
        <v>1</v>
      </c>
      <c r="H124" s="38"/>
      <c r="I124" s="38"/>
      <c r="J124" s="38">
        <v>1</v>
      </c>
      <c r="K124" s="38"/>
      <c r="L124" s="38"/>
      <c r="M124" s="38"/>
      <c r="N124" s="38"/>
      <c r="O124" s="38"/>
      <c r="P124" s="38"/>
      <c r="Q124" s="38"/>
      <c r="R124" s="38"/>
      <c r="S124" s="38"/>
      <c r="T124" s="89"/>
      <c r="U124" s="172"/>
      <c r="V124" s="38">
        <v>1</v>
      </c>
      <c r="W124" s="38"/>
      <c r="X124" s="38"/>
      <c r="Y124" s="89"/>
      <c r="Z124" s="38">
        <v>1</v>
      </c>
      <c r="AA124" s="89"/>
      <c r="AB124" s="38">
        <v>1</v>
      </c>
      <c r="AC124" s="89"/>
      <c r="AD124" s="38"/>
      <c r="AE124" s="38"/>
      <c r="AF124" s="171" t="s">
        <v>931</v>
      </c>
    </row>
    <row r="125" spans="1:32" ht="21" customHeight="1" x14ac:dyDescent="0.15">
      <c r="A125" s="13">
        <v>120</v>
      </c>
      <c r="B125" s="13" t="s">
        <v>71</v>
      </c>
      <c r="C125" s="169"/>
      <c r="D125" s="38"/>
      <c r="E125" s="89">
        <v>1</v>
      </c>
      <c r="F125" s="38"/>
      <c r="G125" s="38">
        <v>1</v>
      </c>
      <c r="H125" s="38"/>
      <c r="I125" s="38"/>
      <c r="J125" s="38"/>
      <c r="K125" s="38"/>
      <c r="L125" s="38">
        <v>1</v>
      </c>
      <c r="M125" s="38"/>
      <c r="N125" s="38"/>
      <c r="O125" s="38"/>
      <c r="P125" s="38">
        <v>1</v>
      </c>
      <c r="Q125" s="38">
        <v>1</v>
      </c>
      <c r="R125" s="38"/>
      <c r="S125" s="38"/>
      <c r="T125" s="89"/>
      <c r="U125" s="172" t="s">
        <v>454</v>
      </c>
      <c r="V125" s="38">
        <v>1</v>
      </c>
      <c r="W125" s="38"/>
      <c r="X125" s="38">
        <v>1</v>
      </c>
      <c r="Y125" s="89"/>
      <c r="Z125" s="38"/>
      <c r="AA125" s="89">
        <v>1</v>
      </c>
      <c r="AB125" s="38">
        <v>1</v>
      </c>
      <c r="AC125" s="89"/>
      <c r="AD125" s="38"/>
      <c r="AE125" s="38"/>
      <c r="AF125" s="171" t="s">
        <v>932</v>
      </c>
    </row>
    <row r="126" spans="1:32" s="108" customFormat="1" ht="21" customHeight="1" x14ac:dyDescent="0.15">
      <c r="A126" s="13">
        <v>121</v>
      </c>
      <c r="B126" s="21" t="s">
        <v>71</v>
      </c>
      <c r="C126" s="164"/>
      <c r="D126" s="164"/>
      <c r="E126" s="164">
        <v>1</v>
      </c>
      <c r="F126" s="164"/>
      <c r="G126" s="164">
        <v>1</v>
      </c>
      <c r="H126" s="164"/>
      <c r="I126" s="164"/>
      <c r="J126" s="164"/>
      <c r="K126" s="164">
        <v>1</v>
      </c>
      <c r="L126" s="164"/>
      <c r="M126" s="164"/>
      <c r="N126" s="164"/>
      <c r="O126" s="164"/>
      <c r="P126" s="164"/>
      <c r="Q126" s="164"/>
      <c r="R126" s="164"/>
      <c r="S126" s="164"/>
      <c r="T126" s="164">
        <v>1</v>
      </c>
      <c r="U126" s="214" t="s">
        <v>458</v>
      </c>
      <c r="V126" s="164">
        <v>1</v>
      </c>
      <c r="W126" s="164"/>
      <c r="X126" s="164">
        <v>1</v>
      </c>
      <c r="Y126" s="164"/>
      <c r="Z126" s="164"/>
      <c r="AA126" s="164">
        <v>1</v>
      </c>
      <c r="AB126" s="164">
        <v>1</v>
      </c>
      <c r="AC126" s="164"/>
      <c r="AD126" s="164"/>
      <c r="AE126" s="165"/>
      <c r="AF126" s="182" t="s">
        <v>933</v>
      </c>
    </row>
    <row r="127" spans="1:32" ht="21" customHeight="1" x14ac:dyDescent="0.15">
      <c r="A127" s="13">
        <v>122</v>
      </c>
      <c r="B127" s="13" t="s">
        <v>71</v>
      </c>
      <c r="C127" s="169">
        <v>1</v>
      </c>
      <c r="D127" s="38"/>
      <c r="E127" s="89"/>
      <c r="F127" s="38"/>
      <c r="G127" s="38">
        <v>1</v>
      </c>
      <c r="H127" s="38"/>
      <c r="I127" s="38"/>
      <c r="J127" s="38">
        <v>1</v>
      </c>
      <c r="K127" s="38">
        <v>1</v>
      </c>
      <c r="L127" s="38"/>
      <c r="M127" s="38"/>
      <c r="N127" s="38"/>
      <c r="O127" s="38"/>
      <c r="P127" s="38"/>
      <c r="Q127" s="38"/>
      <c r="R127" s="38"/>
      <c r="S127" s="38"/>
      <c r="T127" s="89">
        <v>1</v>
      </c>
      <c r="U127" s="172" t="s">
        <v>459</v>
      </c>
      <c r="V127" s="38"/>
      <c r="W127" s="38"/>
      <c r="X127" s="38"/>
      <c r="Y127" s="89">
        <v>1</v>
      </c>
      <c r="Z127" s="38"/>
      <c r="AA127" s="89">
        <v>1</v>
      </c>
      <c r="AB127" s="38">
        <v>1</v>
      </c>
      <c r="AC127" s="89"/>
      <c r="AD127" s="38"/>
      <c r="AE127" s="38"/>
      <c r="AF127" s="171" t="s">
        <v>934</v>
      </c>
    </row>
    <row r="128" spans="1:32" ht="21" customHeight="1" x14ac:dyDescent="0.15">
      <c r="A128" s="13">
        <v>123</v>
      </c>
      <c r="B128" s="13" t="s">
        <v>71</v>
      </c>
      <c r="C128" s="169">
        <v>1</v>
      </c>
      <c r="D128" s="38"/>
      <c r="E128" s="89"/>
      <c r="F128" s="38"/>
      <c r="G128" s="38">
        <v>1</v>
      </c>
      <c r="H128" s="38"/>
      <c r="I128" s="38">
        <v>1</v>
      </c>
      <c r="J128" s="38">
        <v>1</v>
      </c>
      <c r="K128" s="38"/>
      <c r="L128" s="38"/>
      <c r="M128" s="38"/>
      <c r="N128" s="38"/>
      <c r="O128" s="38"/>
      <c r="P128" s="38"/>
      <c r="Q128" s="38"/>
      <c r="R128" s="38"/>
      <c r="S128" s="38"/>
      <c r="T128" s="89"/>
      <c r="U128" s="172"/>
      <c r="V128" s="38"/>
      <c r="W128" s="38"/>
      <c r="X128" s="38"/>
      <c r="Y128" s="89">
        <v>1</v>
      </c>
      <c r="Z128" s="38"/>
      <c r="AA128" s="89">
        <v>1</v>
      </c>
      <c r="AB128" s="38">
        <v>1</v>
      </c>
      <c r="AC128" s="89"/>
      <c r="AD128" s="38"/>
      <c r="AE128" s="38"/>
      <c r="AF128" s="171" t="s">
        <v>935</v>
      </c>
    </row>
    <row r="129" spans="1:153" ht="21" customHeight="1" x14ac:dyDescent="0.15">
      <c r="A129" s="13">
        <v>124</v>
      </c>
      <c r="B129" s="13" t="s">
        <v>71</v>
      </c>
      <c r="C129" s="169">
        <v>1</v>
      </c>
      <c r="D129" s="38"/>
      <c r="E129" s="89"/>
      <c r="F129" s="38">
        <v>1</v>
      </c>
      <c r="G129" s="38">
        <v>1</v>
      </c>
      <c r="H129" s="38">
        <v>1</v>
      </c>
      <c r="I129" s="38"/>
      <c r="J129" s="38">
        <v>1</v>
      </c>
      <c r="K129" s="38"/>
      <c r="L129" s="38">
        <v>1</v>
      </c>
      <c r="M129" s="38"/>
      <c r="N129" s="38"/>
      <c r="O129" s="38"/>
      <c r="P129" s="38"/>
      <c r="Q129" s="38"/>
      <c r="R129" s="38"/>
      <c r="S129" s="38"/>
      <c r="T129" s="89">
        <v>1</v>
      </c>
      <c r="U129" s="172" t="s">
        <v>460</v>
      </c>
      <c r="V129" s="38">
        <v>1</v>
      </c>
      <c r="W129" s="38"/>
      <c r="X129" s="38">
        <v>1</v>
      </c>
      <c r="Y129" s="89">
        <v>1</v>
      </c>
      <c r="Z129" s="38"/>
      <c r="AA129" s="89">
        <v>1</v>
      </c>
      <c r="AB129" s="38">
        <v>1</v>
      </c>
      <c r="AC129" s="89"/>
      <c r="AD129" s="38"/>
      <c r="AE129" s="38"/>
      <c r="AF129" s="171" t="s">
        <v>936</v>
      </c>
    </row>
    <row r="130" spans="1:153" ht="21" customHeight="1" x14ac:dyDescent="0.15">
      <c r="A130" s="13">
        <v>125</v>
      </c>
      <c r="B130" s="13" t="s">
        <v>71</v>
      </c>
      <c r="C130" s="169" t="s">
        <v>461</v>
      </c>
      <c r="D130" s="38">
        <v>1</v>
      </c>
      <c r="E130" s="89"/>
      <c r="F130" s="38"/>
      <c r="G130" s="38"/>
      <c r="H130" s="38"/>
      <c r="I130" s="38">
        <v>1</v>
      </c>
      <c r="J130" s="38"/>
      <c r="K130" s="38"/>
      <c r="L130" s="38"/>
      <c r="M130" s="38"/>
      <c r="N130" s="38"/>
      <c r="O130" s="38"/>
      <c r="P130" s="38"/>
      <c r="Q130" s="38">
        <v>1</v>
      </c>
      <c r="R130" s="38"/>
      <c r="S130" s="38">
        <v>1</v>
      </c>
      <c r="T130" s="89"/>
      <c r="U130" s="172" t="s">
        <v>462</v>
      </c>
      <c r="V130" s="38"/>
      <c r="W130" s="38"/>
      <c r="X130" s="38">
        <v>1</v>
      </c>
      <c r="Y130" s="89"/>
      <c r="Z130" s="38"/>
      <c r="AA130" s="89">
        <v>1</v>
      </c>
      <c r="AB130" s="38">
        <v>1</v>
      </c>
      <c r="AC130" s="89"/>
      <c r="AD130" s="38"/>
      <c r="AE130" s="38"/>
      <c r="AF130" s="174" t="s">
        <v>937</v>
      </c>
    </row>
    <row r="131" spans="1:153" ht="21" customHeight="1" x14ac:dyDescent="0.15">
      <c r="A131" s="13">
        <v>126</v>
      </c>
      <c r="B131" s="13" t="s">
        <v>71</v>
      </c>
      <c r="C131" s="169"/>
      <c r="D131" s="38"/>
      <c r="E131" s="89">
        <v>1</v>
      </c>
      <c r="F131" s="38"/>
      <c r="G131" s="38">
        <v>1</v>
      </c>
      <c r="H131" s="38"/>
      <c r="I131" s="38"/>
      <c r="J131" s="38">
        <v>1</v>
      </c>
      <c r="K131" s="38"/>
      <c r="L131" s="38"/>
      <c r="M131" s="38"/>
      <c r="N131" s="38"/>
      <c r="O131" s="38"/>
      <c r="P131" s="38"/>
      <c r="Q131" s="38"/>
      <c r="R131" s="38">
        <v>1</v>
      </c>
      <c r="S131" s="38"/>
      <c r="T131" s="89"/>
      <c r="U131" s="172" t="s">
        <v>463</v>
      </c>
      <c r="V131" s="38">
        <v>1</v>
      </c>
      <c r="W131" s="38"/>
      <c r="X131" s="38">
        <v>1</v>
      </c>
      <c r="Y131" s="89">
        <v>1</v>
      </c>
      <c r="Z131" s="38"/>
      <c r="AA131" s="89">
        <v>1</v>
      </c>
      <c r="AB131" s="38">
        <v>1</v>
      </c>
      <c r="AC131" s="89"/>
      <c r="AD131" s="38"/>
      <c r="AE131" s="38"/>
      <c r="AF131" s="171" t="s">
        <v>938</v>
      </c>
    </row>
    <row r="132" spans="1:153" ht="21" customHeight="1" x14ac:dyDescent="0.15">
      <c r="A132" s="13">
        <v>127</v>
      </c>
      <c r="B132" s="13" t="s">
        <v>71</v>
      </c>
      <c r="C132" s="169">
        <v>1</v>
      </c>
      <c r="D132" s="38"/>
      <c r="E132" s="89"/>
      <c r="F132" s="38"/>
      <c r="G132" s="38">
        <v>1</v>
      </c>
      <c r="H132" s="38"/>
      <c r="I132" s="38"/>
      <c r="J132" s="38">
        <v>1</v>
      </c>
      <c r="K132" s="38"/>
      <c r="L132" s="38"/>
      <c r="M132" s="38"/>
      <c r="N132" s="38"/>
      <c r="O132" s="38"/>
      <c r="P132" s="38"/>
      <c r="Q132" s="38"/>
      <c r="R132" s="38"/>
      <c r="S132" s="38"/>
      <c r="T132" s="89"/>
      <c r="U132" s="172"/>
      <c r="V132" s="38">
        <v>1</v>
      </c>
      <c r="W132" s="38"/>
      <c r="X132" s="38"/>
      <c r="Y132" s="89"/>
      <c r="Z132" s="38">
        <v>1</v>
      </c>
      <c r="AA132" s="89"/>
      <c r="AB132" s="38">
        <v>1</v>
      </c>
      <c r="AC132" s="89"/>
      <c r="AD132" s="38"/>
      <c r="AE132" s="38"/>
      <c r="AF132" s="174" t="s">
        <v>939</v>
      </c>
    </row>
    <row r="133" spans="1:153" ht="21" customHeight="1" x14ac:dyDescent="0.15">
      <c r="A133" s="13">
        <v>128</v>
      </c>
      <c r="B133" s="13" t="s">
        <v>71</v>
      </c>
      <c r="C133" s="169"/>
      <c r="D133" s="38"/>
      <c r="E133" s="89">
        <v>1</v>
      </c>
      <c r="F133" s="38"/>
      <c r="G133" s="38">
        <v>1</v>
      </c>
      <c r="H133" s="38"/>
      <c r="I133" s="38"/>
      <c r="J133" s="38">
        <v>1</v>
      </c>
      <c r="K133" s="38">
        <v>1</v>
      </c>
      <c r="L133" s="38"/>
      <c r="M133" s="38"/>
      <c r="N133" s="38"/>
      <c r="O133" s="38"/>
      <c r="P133" s="38"/>
      <c r="Q133" s="38"/>
      <c r="R133" s="38"/>
      <c r="S133" s="38"/>
      <c r="T133" s="89"/>
      <c r="U133" s="172" t="s">
        <v>464</v>
      </c>
      <c r="V133" s="38">
        <v>1</v>
      </c>
      <c r="W133" s="38"/>
      <c r="X133" s="38">
        <v>1</v>
      </c>
      <c r="Y133" s="89"/>
      <c r="Z133" s="38"/>
      <c r="AA133" s="89">
        <v>1</v>
      </c>
      <c r="AB133" s="38">
        <v>1</v>
      </c>
      <c r="AC133" s="89"/>
      <c r="AD133" s="38"/>
      <c r="AE133" s="38"/>
      <c r="AF133" s="171" t="s">
        <v>940</v>
      </c>
    </row>
    <row r="134" spans="1:153" ht="21" customHeight="1" x14ac:dyDescent="0.15">
      <c r="A134" s="13">
        <v>129</v>
      </c>
      <c r="B134" s="13" t="s">
        <v>71</v>
      </c>
      <c r="C134" s="169"/>
      <c r="D134" s="38">
        <v>1</v>
      </c>
      <c r="E134" s="89"/>
      <c r="F134" s="38"/>
      <c r="G134" s="38">
        <v>1</v>
      </c>
      <c r="H134" s="38"/>
      <c r="I134" s="38"/>
      <c r="J134" s="38">
        <v>1</v>
      </c>
      <c r="K134" s="38"/>
      <c r="L134" s="38"/>
      <c r="M134" s="38"/>
      <c r="N134" s="38"/>
      <c r="O134" s="38"/>
      <c r="P134" s="38"/>
      <c r="Q134" s="38">
        <v>1</v>
      </c>
      <c r="R134" s="38">
        <v>1</v>
      </c>
      <c r="S134" s="38">
        <v>1</v>
      </c>
      <c r="T134" s="89"/>
      <c r="U134" s="172" t="s">
        <v>465</v>
      </c>
      <c r="V134" s="38"/>
      <c r="W134" s="38">
        <v>1</v>
      </c>
      <c r="X134" s="38"/>
      <c r="Y134" s="89">
        <v>1</v>
      </c>
      <c r="Z134" s="38">
        <v>1</v>
      </c>
      <c r="AA134" s="89"/>
      <c r="AB134" s="38"/>
      <c r="AC134" s="89">
        <v>1</v>
      </c>
      <c r="AD134" s="38"/>
      <c r="AE134" s="38"/>
      <c r="AF134" s="171" t="s">
        <v>941</v>
      </c>
    </row>
    <row r="135" spans="1:153" ht="21" customHeight="1" x14ac:dyDescent="0.15">
      <c r="A135" s="13">
        <v>130</v>
      </c>
      <c r="B135" s="13" t="s">
        <v>71</v>
      </c>
      <c r="C135" s="169"/>
      <c r="D135" s="38">
        <v>1</v>
      </c>
      <c r="E135" s="89"/>
      <c r="F135" s="38"/>
      <c r="G135" s="38"/>
      <c r="H135" s="38"/>
      <c r="I135" s="38"/>
      <c r="J135" s="38"/>
      <c r="K135" s="38"/>
      <c r="L135" s="38"/>
      <c r="M135" s="38"/>
      <c r="N135" s="38"/>
      <c r="O135" s="38"/>
      <c r="P135" s="38"/>
      <c r="Q135" s="38"/>
      <c r="R135" s="38"/>
      <c r="S135" s="38">
        <v>1</v>
      </c>
      <c r="T135" s="89">
        <v>1</v>
      </c>
      <c r="U135" s="172" t="s">
        <v>733</v>
      </c>
      <c r="V135" s="38">
        <v>1</v>
      </c>
      <c r="W135" s="38"/>
      <c r="X135" s="38">
        <v>1</v>
      </c>
      <c r="Y135" s="89"/>
      <c r="Z135" s="38"/>
      <c r="AA135" s="89">
        <v>1</v>
      </c>
      <c r="AB135" s="38">
        <v>1</v>
      </c>
      <c r="AC135" s="89"/>
      <c r="AD135" s="38"/>
      <c r="AE135" s="38"/>
      <c r="AF135" s="174" t="s">
        <v>942</v>
      </c>
    </row>
    <row r="136" spans="1:153" ht="21" customHeight="1" x14ac:dyDescent="0.15">
      <c r="A136" s="13">
        <v>131</v>
      </c>
      <c r="B136" s="13" t="s">
        <v>71</v>
      </c>
      <c r="C136" s="169"/>
      <c r="D136" s="38"/>
      <c r="E136" s="89">
        <v>1</v>
      </c>
      <c r="F136" s="38"/>
      <c r="G136" s="38">
        <v>1</v>
      </c>
      <c r="H136" s="38"/>
      <c r="I136" s="38"/>
      <c r="J136" s="38">
        <v>1</v>
      </c>
      <c r="K136" s="38"/>
      <c r="L136" s="38"/>
      <c r="M136" s="38"/>
      <c r="N136" s="38"/>
      <c r="O136" s="38"/>
      <c r="P136" s="38"/>
      <c r="Q136" s="38"/>
      <c r="R136" s="38"/>
      <c r="S136" s="38"/>
      <c r="T136" s="89">
        <v>1</v>
      </c>
      <c r="U136" s="172" t="s">
        <v>466</v>
      </c>
      <c r="V136" s="38"/>
      <c r="W136" s="38"/>
      <c r="X136" s="38">
        <v>1</v>
      </c>
      <c r="Y136" s="89">
        <v>1</v>
      </c>
      <c r="Z136" s="38"/>
      <c r="AA136" s="89">
        <v>1</v>
      </c>
      <c r="AB136" s="38">
        <v>1</v>
      </c>
      <c r="AC136" s="89"/>
      <c r="AD136" s="38"/>
      <c r="AE136" s="38"/>
      <c r="AF136" s="174" t="s">
        <v>943</v>
      </c>
    </row>
    <row r="137" spans="1:153" ht="21" customHeight="1" x14ac:dyDescent="0.15">
      <c r="A137" s="13">
        <v>132</v>
      </c>
      <c r="B137" s="13" t="s">
        <v>71</v>
      </c>
      <c r="C137" s="169"/>
      <c r="D137" s="38"/>
      <c r="E137" s="89">
        <v>1</v>
      </c>
      <c r="F137" s="38"/>
      <c r="G137" s="38"/>
      <c r="H137" s="38"/>
      <c r="I137" s="38"/>
      <c r="J137" s="38">
        <v>1</v>
      </c>
      <c r="K137" s="38"/>
      <c r="L137" s="38"/>
      <c r="M137" s="38"/>
      <c r="N137" s="38"/>
      <c r="O137" s="38"/>
      <c r="P137" s="38"/>
      <c r="Q137" s="38"/>
      <c r="R137" s="38">
        <v>1</v>
      </c>
      <c r="S137" s="38">
        <v>1</v>
      </c>
      <c r="T137" s="89"/>
      <c r="U137" s="172" t="s">
        <v>467</v>
      </c>
      <c r="V137" s="38"/>
      <c r="W137" s="38"/>
      <c r="X137" s="38">
        <v>1</v>
      </c>
      <c r="Y137" s="89">
        <v>1</v>
      </c>
      <c r="Z137" s="38"/>
      <c r="AA137" s="89">
        <v>1</v>
      </c>
      <c r="AB137" s="38">
        <v>1</v>
      </c>
      <c r="AC137" s="89"/>
      <c r="AD137" s="38"/>
      <c r="AE137" s="38"/>
      <c r="AF137" s="171" t="s">
        <v>944</v>
      </c>
    </row>
    <row r="138" spans="1:153" ht="21" customHeight="1" x14ac:dyDescent="0.15">
      <c r="A138" s="13">
        <v>133</v>
      </c>
      <c r="B138" s="13" t="s">
        <v>71</v>
      </c>
      <c r="C138" s="169">
        <v>1</v>
      </c>
      <c r="D138" s="38"/>
      <c r="E138" s="89"/>
      <c r="F138" s="38"/>
      <c r="G138" s="38"/>
      <c r="H138" s="38"/>
      <c r="I138" s="38"/>
      <c r="J138" s="38"/>
      <c r="K138" s="38"/>
      <c r="L138" s="38"/>
      <c r="M138" s="38"/>
      <c r="N138" s="38"/>
      <c r="O138" s="38"/>
      <c r="P138" s="38"/>
      <c r="Q138" s="38"/>
      <c r="R138" s="38">
        <v>1</v>
      </c>
      <c r="S138" s="38"/>
      <c r="T138" s="89"/>
      <c r="U138" s="172" t="s">
        <v>468</v>
      </c>
      <c r="V138" s="38">
        <v>1</v>
      </c>
      <c r="W138" s="38"/>
      <c r="X138" s="38">
        <v>1</v>
      </c>
      <c r="Y138" s="89"/>
      <c r="Z138" s="38"/>
      <c r="AA138" s="89">
        <v>1</v>
      </c>
      <c r="AB138" s="38">
        <v>1</v>
      </c>
      <c r="AC138" s="89"/>
      <c r="AD138" s="38"/>
      <c r="AE138" s="38"/>
      <c r="AF138" s="171" t="s">
        <v>945</v>
      </c>
    </row>
    <row r="139" spans="1:153" ht="21" customHeight="1" x14ac:dyDescent="0.15">
      <c r="A139" s="13">
        <v>134</v>
      </c>
      <c r="B139" s="13" t="s">
        <v>71</v>
      </c>
      <c r="C139" s="169"/>
      <c r="D139" s="38">
        <v>1</v>
      </c>
      <c r="E139" s="89"/>
      <c r="F139" s="38"/>
      <c r="G139" s="38">
        <v>1</v>
      </c>
      <c r="H139" s="38"/>
      <c r="I139" s="38"/>
      <c r="J139" s="38"/>
      <c r="K139" s="38"/>
      <c r="L139" s="38"/>
      <c r="M139" s="38"/>
      <c r="N139" s="38"/>
      <c r="O139" s="38"/>
      <c r="P139" s="38"/>
      <c r="Q139" s="38"/>
      <c r="R139" s="38"/>
      <c r="S139" s="38">
        <v>1</v>
      </c>
      <c r="T139" s="89"/>
      <c r="U139" s="172" t="s">
        <v>469</v>
      </c>
      <c r="V139" s="38"/>
      <c r="W139" s="38">
        <v>1</v>
      </c>
      <c r="X139" s="38"/>
      <c r="Y139" s="89"/>
      <c r="Z139" s="38">
        <v>1</v>
      </c>
      <c r="AA139" s="89"/>
      <c r="AB139" s="38"/>
      <c r="AC139" s="89">
        <v>1</v>
      </c>
      <c r="AD139" s="38"/>
      <c r="AE139" s="38"/>
      <c r="AF139" s="171" t="s">
        <v>946</v>
      </c>
    </row>
    <row r="140" spans="1:153" ht="21" customHeight="1" x14ac:dyDescent="0.15">
      <c r="A140" s="13">
        <v>135</v>
      </c>
      <c r="B140" s="13" t="s">
        <v>71</v>
      </c>
      <c r="C140" s="169"/>
      <c r="D140" s="38">
        <v>1</v>
      </c>
      <c r="E140" s="89"/>
      <c r="F140" s="38"/>
      <c r="G140" s="38">
        <v>1</v>
      </c>
      <c r="H140" s="38"/>
      <c r="I140" s="38"/>
      <c r="J140" s="38"/>
      <c r="K140" s="38">
        <v>1</v>
      </c>
      <c r="L140" s="38"/>
      <c r="M140" s="38"/>
      <c r="N140" s="38"/>
      <c r="O140" s="38"/>
      <c r="P140" s="38">
        <v>1</v>
      </c>
      <c r="Q140" s="38">
        <v>1</v>
      </c>
      <c r="R140" s="38">
        <v>1</v>
      </c>
      <c r="S140" s="38">
        <v>1</v>
      </c>
      <c r="T140" s="89"/>
      <c r="U140" s="172" t="s">
        <v>470</v>
      </c>
      <c r="V140" s="38"/>
      <c r="W140" s="38">
        <v>1</v>
      </c>
      <c r="X140" s="38">
        <v>1</v>
      </c>
      <c r="Y140" s="89">
        <v>1</v>
      </c>
      <c r="Z140" s="38">
        <v>1</v>
      </c>
      <c r="AA140" s="89"/>
      <c r="AB140" s="38"/>
      <c r="AC140" s="89">
        <v>1</v>
      </c>
      <c r="AD140" s="38"/>
      <c r="AE140" s="38"/>
      <c r="AF140" s="171" t="s">
        <v>947</v>
      </c>
    </row>
    <row r="141" spans="1:153" ht="21" customHeight="1" x14ac:dyDescent="0.15">
      <c r="A141" s="13">
        <v>136</v>
      </c>
      <c r="B141" s="13" t="s">
        <v>71</v>
      </c>
      <c r="C141" s="169"/>
      <c r="D141" s="38"/>
      <c r="E141" s="89">
        <v>1</v>
      </c>
      <c r="F141" s="38"/>
      <c r="G141" s="38">
        <v>1</v>
      </c>
      <c r="H141" s="38"/>
      <c r="I141" s="38"/>
      <c r="J141" s="38"/>
      <c r="K141" s="38"/>
      <c r="L141" s="38">
        <v>1</v>
      </c>
      <c r="M141" s="38"/>
      <c r="N141" s="38"/>
      <c r="O141" s="38"/>
      <c r="P141" s="38">
        <v>1</v>
      </c>
      <c r="Q141" s="38">
        <v>1</v>
      </c>
      <c r="R141" s="38">
        <v>1</v>
      </c>
      <c r="S141" s="38">
        <v>1</v>
      </c>
      <c r="T141" s="89"/>
      <c r="U141" s="172" t="s">
        <v>471</v>
      </c>
      <c r="V141" s="38">
        <v>1</v>
      </c>
      <c r="W141" s="38">
        <v>1</v>
      </c>
      <c r="X141" s="38"/>
      <c r="Y141" s="89"/>
      <c r="Z141" s="38">
        <v>1</v>
      </c>
      <c r="AA141" s="89"/>
      <c r="AB141" s="38">
        <v>1</v>
      </c>
      <c r="AC141" s="89"/>
      <c r="AD141" s="38"/>
      <c r="AE141" s="38"/>
      <c r="AF141" s="171" t="s">
        <v>948</v>
      </c>
    </row>
    <row r="142" spans="1:153" ht="21" customHeight="1" x14ac:dyDescent="0.15">
      <c r="A142" s="13">
        <v>137</v>
      </c>
      <c r="B142" s="13" t="s">
        <v>71</v>
      </c>
      <c r="C142" s="169"/>
      <c r="D142" s="38">
        <v>1</v>
      </c>
      <c r="E142" s="89"/>
      <c r="F142" s="38"/>
      <c r="G142" s="38">
        <v>1</v>
      </c>
      <c r="H142" s="38"/>
      <c r="I142" s="38"/>
      <c r="J142" s="38"/>
      <c r="K142" s="38"/>
      <c r="L142" s="38">
        <v>1</v>
      </c>
      <c r="M142" s="38"/>
      <c r="N142" s="38"/>
      <c r="O142" s="38"/>
      <c r="P142" s="38">
        <v>1</v>
      </c>
      <c r="Q142" s="38"/>
      <c r="R142" s="38">
        <v>1</v>
      </c>
      <c r="S142" s="38">
        <v>1</v>
      </c>
      <c r="T142" s="89"/>
      <c r="U142" s="172" t="s">
        <v>472</v>
      </c>
      <c r="V142" s="38"/>
      <c r="W142" s="38">
        <v>1</v>
      </c>
      <c r="X142" s="38">
        <v>1</v>
      </c>
      <c r="Y142" s="89"/>
      <c r="Z142" s="38"/>
      <c r="AA142" s="89">
        <v>1</v>
      </c>
      <c r="AB142" s="38"/>
      <c r="AC142" s="89">
        <v>1</v>
      </c>
      <c r="AD142" s="38"/>
      <c r="AE142" s="38"/>
      <c r="AF142" s="171" t="s">
        <v>949</v>
      </c>
    </row>
    <row r="143" spans="1:153" ht="21" customHeight="1" x14ac:dyDescent="0.15">
      <c r="A143" s="13">
        <v>138</v>
      </c>
      <c r="B143" s="13" t="s">
        <v>71</v>
      </c>
      <c r="C143" s="169"/>
      <c r="D143" s="38">
        <v>1</v>
      </c>
      <c r="E143" s="89"/>
      <c r="F143" s="38"/>
      <c r="G143" s="38">
        <v>1</v>
      </c>
      <c r="H143" s="38"/>
      <c r="I143" s="38"/>
      <c r="J143" s="38"/>
      <c r="K143" s="38"/>
      <c r="L143" s="38">
        <v>1</v>
      </c>
      <c r="M143" s="38"/>
      <c r="N143" s="38"/>
      <c r="O143" s="38"/>
      <c r="P143" s="38">
        <v>1</v>
      </c>
      <c r="Q143" s="38"/>
      <c r="R143" s="38"/>
      <c r="S143" s="38"/>
      <c r="T143" s="89"/>
      <c r="U143" s="172" t="s">
        <v>473</v>
      </c>
      <c r="V143" s="38"/>
      <c r="W143" s="38">
        <v>1</v>
      </c>
      <c r="X143" s="38">
        <v>1</v>
      </c>
      <c r="Y143" s="89"/>
      <c r="Z143" s="38"/>
      <c r="AA143" s="89"/>
      <c r="AB143" s="38"/>
      <c r="AC143" s="89"/>
      <c r="AD143" s="38"/>
      <c r="AE143" s="38"/>
      <c r="AF143" s="171" t="s">
        <v>950</v>
      </c>
    </row>
    <row r="144" spans="1:153" ht="21" customHeight="1" x14ac:dyDescent="0.15">
      <c r="A144" s="13">
        <v>139</v>
      </c>
      <c r="B144" s="13" t="s">
        <v>71</v>
      </c>
      <c r="C144" s="169">
        <v>1</v>
      </c>
      <c r="D144" s="38"/>
      <c r="E144" s="89"/>
      <c r="F144" s="38"/>
      <c r="G144" s="38">
        <v>1</v>
      </c>
      <c r="H144" s="38"/>
      <c r="I144" s="38"/>
      <c r="J144" s="38"/>
      <c r="K144" s="38"/>
      <c r="L144" s="38"/>
      <c r="M144" s="38"/>
      <c r="N144" s="38"/>
      <c r="O144" s="38"/>
      <c r="P144" s="38"/>
      <c r="Q144" s="38"/>
      <c r="R144" s="38"/>
      <c r="S144" s="38"/>
      <c r="T144" s="89"/>
      <c r="U144" s="172"/>
      <c r="V144" s="38"/>
      <c r="W144" s="38"/>
      <c r="X144" s="38"/>
      <c r="Y144" s="89">
        <v>1</v>
      </c>
      <c r="Z144" s="38"/>
      <c r="AA144" s="89">
        <v>1</v>
      </c>
      <c r="AB144" s="38">
        <v>1</v>
      </c>
      <c r="AC144" s="89"/>
      <c r="AD144" s="38"/>
      <c r="AE144" s="38"/>
      <c r="AF144" s="171" t="s">
        <v>951</v>
      </c>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212"/>
      <c r="BV144" s="212"/>
      <c r="BW144" s="212"/>
      <c r="BX144" s="212"/>
      <c r="BY144" s="212"/>
      <c r="BZ144" s="212"/>
      <c r="CA144" s="212"/>
      <c r="CB144" s="212"/>
      <c r="CC144" s="212"/>
      <c r="CD144" s="212"/>
      <c r="CE144" s="212"/>
      <c r="CF144" s="212"/>
      <c r="CG144" s="212"/>
      <c r="CH144" s="212"/>
      <c r="CI144" s="212"/>
      <c r="CJ144" s="212"/>
      <c r="CK144" s="212"/>
      <c r="CL144" s="212"/>
      <c r="CM144" s="212"/>
      <c r="CN144" s="212"/>
      <c r="CO144" s="212"/>
      <c r="CP144" s="212"/>
      <c r="CQ144" s="212"/>
      <c r="CR144" s="212"/>
      <c r="CS144" s="212"/>
      <c r="CT144" s="212"/>
      <c r="CU144" s="212"/>
      <c r="CV144" s="212"/>
      <c r="CW144" s="212"/>
      <c r="CX144" s="212"/>
      <c r="CY144" s="212"/>
      <c r="CZ144" s="212"/>
      <c r="DA144" s="212"/>
      <c r="DB144" s="212"/>
      <c r="DC144" s="212"/>
      <c r="DD144" s="212"/>
      <c r="DE144" s="212"/>
      <c r="DF144" s="212"/>
      <c r="DG144" s="212"/>
      <c r="DH144" s="212"/>
      <c r="DI144" s="212"/>
      <c r="DJ144" s="212"/>
      <c r="DK144" s="212"/>
      <c r="DL144" s="212"/>
      <c r="DM144" s="212"/>
      <c r="DN144" s="212"/>
      <c r="DO144" s="212"/>
      <c r="DP144" s="212"/>
      <c r="DQ144" s="212"/>
      <c r="DR144" s="212"/>
      <c r="DS144" s="212"/>
      <c r="DT144" s="212"/>
      <c r="DU144" s="212"/>
      <c r="DV144" s="212"/>
      <c r="DW144" s="212"/>
      <c r="DX144" s="212"/>
      <c r="DY144" s="212"/>
      <c r="DZ144" s="212"/>
      <c r="EA144" s="212"/>
      <c r="EB144" s="212"/>
      <c r="EC144" s="212"/>
      <c r="ED144" s="212"/>
      <c r="EE144" s="212"/>
      <c r="EF144" s="212"/>
      <c r="EG144" s="212"/>
      <c r="EH144" s="212"/>
      <c r="EI144" s="212"/>
      <c r="EJ144" s="212"/>
      <c r="EK144" s="212"/>
      <c r="EL144" s="212"/>
      <c r="EM144" s="212"/>
      <c r="EN144" s="212"/>
      <c r="EO144" s="212"/>
      <c r="EP144" s="212"/>
      <c r="EQ144" s="212"/>
      <c r="ER144" s="212"/>
      <c r="ES144" s="212"/>
      <c r="ET144" s="212"/>
      <c r="EU144" s="212"/>
      <c r="EV144" s="212"/>
      <c r="EW144" s="212"/>
    </row>
    <row r="145" spans="1:16384" ht="21" customHeight="1" x14ac:dyDescent="0.15">
      <c r="A145" s="13">
        <v>140</v>
      </c>
      <c r="B145" s="13" t="s">
        <v>71</v>
      </c>
      <c r="C145" s="169">
        <v>1</v>
      </c>
      <c r="D145" s="38"/>
      <c r="E145" s="89"/>
      <c r="F145" s="38"/>
      <c r="G145" s="38">
        <v>1</v>
      </c>
      <c r="H145" s="38"/>
      <c r="I145" s="38"/>
      <c r="J145" s="38">
        <v>1</v>
      </c>
      <c r="K145" s="38"/>
      <c r="L145" s="38"/>
      <c r="M145" s="38"/>
      <c r="N145" s="38"/>
      <c r="O145" s="38"/>
      <c r="P145" s="38"/>
      <c r="Q145" s="38"/>
      <c r="R145" s="38"/>
      <c r="S145" s="38"/>
      <c r="T145" s="89"/>
      <c r="U145" s="172"/>
      <c r="V145" s="38">
        <v>1</v>
      </c>
      <c r="W145" s="38"/>
      <c r="X145" s="38"/>
      <c r="Y145" s="89"/>
      <c r="Z145" s="38">
        <v>1</v>
      </c>
      <c r="AA145" s="89"/>
      <c r="AB145" s="38">
        <v>1</v>
      </c>
      <c r="AC145" s="89"/>
      <c r="AD145" s="38"/>
      <c r="AE145" s="38"/>
      <c r="AF145" s="171" t="s">
        <v>952</v>
      </c>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c r="BR145" s="212"/>
      <c r="BS145" s="212"/>
      <c r="BT145" s="212"/>
      <c r="BU145" s="212"/>
      <c r="BV145" s="212"/>
      <c r="BW145" s="212"/>
      <c r="BX145" s="212"/>
      <c r="BY145" s="212"/>
      <c r="BZ145" s="212"/>
      <c r="CA145" s="212"/>
      <c r="CB145" s="212"/>
      <c r="CC145" s="212"/>
      <c r="CD145" s="212"/>
      <c r="CE145" s="212"/>
      <c r="CF145" s="212"/>
      <c r="CG145" s="212"/>
      <c r="CH145" s="212"/>
      <c r="CI145" s="212"/>
      <c r="CJ145" s="212"/>
      <c r="CK145" s="212"/>
      <c r="CL145" s="212"/>
      <c r="CM145" s="212"/>
      <c r="CN145" s="212"/>
      <c r="CO145" s="212"/>
      <c r="CP145" s="212"/>
      <c r="CQ145" s="212"/>
      <c r="CR145" s="212"/>
      <c r="CS145" s="212"/>
      <c r="CT145" s="212"/>
      <c r="CU145" s="212"/>
      <c r="CV145" s="212"/>
      <c r="CW145" s="212"/>
      <c r="CX145" s="212"/>
      <c r="CY145" s="212"/>
      <c r="CZ145" s="212"/>
      <c r="DA145" s="212"/>
      <c r="DB145" s="212"/>
      <c r="DC145" s="212"/>
      <c r="DD145" s="212"/>
      <c r="DE145" s="212"/>
      <c r="DF145" s="212"/>
      <c r="DG145" s="212"/>
      <c r="DH145" s="212"/>
      <c r="DI145" s="212"/>
      <c r="DJ145" s="212"/>
      <c r="DK145" s="212"/>
      <c r="DL145" s="212"/>
      <c r="DM145" s="212"/>
      <c r="DN145" s="212"/>
      <c r="DO145" s="212"/>
      <c r="DP145" s="212"/>
      <c r="DQ145" s="212"/>
      <c r="DR145" s="212"/>
      <c r="DS145" s="212"/>
      <c r="DT145" s="212"/>
      <c r="DU145" s="212"/>
      <c r="DV145" s="212"/>
      <c r="DW145" s="212"/>
      <c r="DX145" s="212"/>
      <c r="DY145" s="212"/>
      <c r="DZ145" s="212"/>
      <c r="EA145" s="212"/>
      <c r="EB145" s="212"/>
      <c r="EC145" s="212"/>
      <c r="ED145" s="212"/>
      <c r="EE145" s="212"/>
      <c r="EF145" s="212"/>
      <c r="EG145" s="212"/>
      <c r="EH145" s="212"/>
      <c r="EI145" s="212"/>
      <c r="EJ145" s="212"/>
      <c r="EK145" s="212"/>
      <c r="EL145" s="212"/>
      <c r="EM145" s="212"/>
      <c r="EN145" s="212"/>
      <c r="EO145" s="212"/>
      <c r="EP145" s="212"/>
      <c r="EQ145" s="212"/>
      <c r="ER145" s="212"/>
      <c r="ES145" s="212"/>
      <c r="ET145" s="212"/>
      <c r="EU145" s="212"/>
      <c r="EV145" s="212"/>
      <c r="EW145" s="212"/>
    </row>
    <row r="146" spans="1:16384" ht="21" customHeight="1" x14ac:dyDescent="0.15">
      <c r="A146" s="13">
        <v>141</v>
      </c>
      <c r="B146" s="13" t="s">
        <v>71</v>
      </c>
      <c r="C146" s="169">
        <v>1</v>
      </c>
      <c r="D146" s="38"/>
      <c r="E146" s="89"/>
      <c r="F146" s="38"/>
      <c r="G146" s="38">
        <v>1</v>
      </c>
      <c r="H146" s="38"/>
      <c r="I146" s="38"/>
      <c r="J146" s="38">
        <v>1</v>
      </c>
      <c r="K146" s="38"/>
      <c r="L146" s="38"/>
      <c r="M146" s="38"/>
      <c r="N146" s="38"/>
      <c r="O146" s="38"/>
      <c r="P146" s="38"/>
      <c r="Q146" s="38"/>
      <c r="R146" s="38"/>
      <c r="S146" s="38"/>
      <c r="T146" s="89"/>
      <c r="U146" s="172"/>
      <c r="V146" s="38">
        <v>1</v>
      </c>
      <c r="W146" s="38"/>
      <c r="X146" s="38"/>
      <c r="Y146" s="89">
        <v>1</v>
      </c>
      <c r="Z146" s="38"/>
      <c r="AA146" s="89">
        <v>1</v>
      </c>
      <c r="AB146" s="38">
        <v>1</v>
      </c>
      <c r="AC146" s="89"/>
      <c r="AD146" s="38"/>
      <c r="AE146" s="38"/>
      <c r="AF146" s="171" t="s">
        <v>953</v>
      </c>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212"/>
      <c r="BV146" s="212"/>
      <c r="BW146" s="212"/>
      <c r="BX146" s="212"/>
      <c r="BY146" s="212"/>
      <c r="BZ146" s="212"/>
      <c r="CA146" s="212"/>
      <c r="CB146" s="212"/>
      <c r="CC146" s="212"/>
      <c r="CD146" s="212"/>
      <c r="CE146" s="212"/>
      <c r="CF146" s="212"/>
      <c r="CG146" s="212"/>
      <c r="CH146" s="212"/>
      <c r="CI146" s="212"/>
      <c r="CJ146" s="212"/>
      <c r="CK146" s="212"/>
      <c r="CL146" s="212"/>
      <c r="CM146" s="212"/>
      <c r="CN146" s="212"/>
      <c r="CO146" s="212"/>
      <c r="CP146" s="212"/>
      <c r="CQ146" s="212"/>
      <c r="CR146" s="212"/>
      <c r="CS146" s="212"/>
      <c r="CT146" s="212"/>
      <c r="CU146" s="212"/>
      <c r="CV146" s="212"/>
      <c r="CW146" s="212"/>
      <c r="CX146" s="212"/>
      <c r="CY146" s="212"/>
      <c r="CZ146" s="212"/>
      <c r="DA146" s="212"/>
      <c r="DB146" s="212"/>
      <c r="DC146" s="212"/>
      <c r="DD146" s="212"/>
      <c r="DE146" s="212"/>
      <c r="DF146" s="212"/>
      <c r="DG146" s="212"/>
      <c r="DH146" s="212"/>
      <c r="DI146" s="212"/>
      <c r="DJ146" s="212"/>
      <c r="DK146" s="212"/>
      <c r="DL146" s="212"/>
      <c r="DM146" s="212"/>
      <c r="DN146" s="212"/>
      <c r="DO146" s="212"/>
      <c r="DP146" s="212"/>
      <c r="DQ146" s="212"/>
      <c r="DR146" s="212"/>
      <c r="DS146" s="212"/>
      <c r="DT146" s="212"/>
      <c r="DU146" s="212"/>
      <c r="DV146" s="212"/>
      <c r="DW146" s="212"/>
      <c r="DX146" s="212"/>
      <c r="DY146" s="212"/>
      <c r="DZ146" s="212"/>
      <c r="EA146" s="212"/>
      <c r="EB146" s="212"/>
      <c r="EC146" s="212"/>
      <c r="ED146" s="212"/>
      <c r="EE146" s="212"/>
      <c r="EF146" s="212"/>
      <c r="EG146" s="212"/>
      <c r="EH146" s="212"/>
      <c r="EI146" s="212"/>
      <c r="EJ146" s="212"/>
      <c r="EK146" s="212"/>
      <c r="EL146" s="212"/>
      <c r="EM146" s="212"/>
      <c r="EN146" s="212"/>
      <c r="EO146" s="212"/>
      <c r="EP146" s="212"/>
      <c r="EQ146" s="212"/>
      <c r="ER146" s="212"/>
      <c r="ES146" s="212"/>
      <c r="ET146" s="212"/>
      <c r="EU146" s="212"/>
      <c r="EV146" s="212"/>
      <c r="EW146" s="212"/>
    </row>
    <row r="147" spans="1:16384" ht="21" customHeight="1" x14ac:dyDescent="0.15">
      <c r="A147" s="13">
        <v>142</v>
      </c>
      <c r="B147" s="13" t="s">
        <v>71</v>
      </c>
      <c r="C147" s="169">
        <v>1</v>
      </c>
      <c r="D147" s="38"/>
      <c r="E147" s="89"/>
      <c r="F147" s="38"/>
      <c r="G147" s="38">
        <v>1</v>
      </c>
      <c r="H147" s="38"/>
      <c r="I147" s="38"/>
      <c r="J147" s="38">
        <v>1</v>
      </c>
      <c r="K147" s="38"/>
      <c r="L147" s="38"/>
      <c r="M147" s="38"/>
      <c r="N147" s="38"/>
      <c r="O147" s="38"/>
      <c r="P147" s="38"/>
      <c r="Q147" s="38"/>
      <c r="R147" s="38"/>
      <c r="S147" s="38"/>
      <c r="T147" s="89"/>
      <c r="U147" s="172"/>
      <c r="V147" s="38">
        <v>1</v>
      </c>
      <c r="W147" s="38"/>
      <c r="X147" s="38"/>
      <c r="Y147" s="89">
        <v>1</v>
      </c>
      <c r="Z147" s="38"/>
      <c r="AA147" s="89">
        <v>1</v>
      </c>
      <c r="AB147" s="38">
        <v>1</v>
      </c>
      <c r="AC147" s="89"/>
      <c r="AD147" s="38"/>
      <c r="AE147" s="38"/>
      <c r="AF147" s="174" t="s">
        <v>954</v>
      </c>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2"/>
      <c r="BQ147" s="212"/>
      <c r="BR147" s="212"/>
      <c r="BS147" s="212"/>
      <c r="BT147" s="212"/>
      <c r="BU147" s="212"/>
      <c r="BV147" s="212"/>
      <c r="BW147" s="212"/>
      <c r="BX147" s="212"/>
      <c r="BY147" s="212"/>
      <c r="BZ147" s="212"/>
      <c r="CA147" s="212"/>
      <c r="CB147" s="212"/>
      <c r="CC147" s="212"/>
      <c r="CD147" s="212"/>
      <c r="CE147" s="212"/>
      <c r="CF147" s="212"/>
      <c r="CG147" s="212"/>
      <c r="CH147" s="212"/>
      <c r="CI147" s="212"/>
      <c r="CJ147" s="212"/>
      <c r="CK147" s="212"/>
      <c r="CL147" s="212"/>
      <c r="CM147" s="212"/>
      <c r="CN147" s="212"/>
      <c r="CO147" s="212"/>
      <c r="CP147" s="212"/>
      <c r="CQ147" s="212"/>
      <c r="CR147" s="212"/>
      <c r="CS147" s="212"/>
      <c r="CT147" s="212"/>
      <c r="CU147" s="212"/>
      <c r="CV147" s="212"/>
      <c r="CW147" s="212"/>
      <c r="CX147" s="212"/>
      <c r="CY147" s="212"/>
      <c r="CZ147" s="212"/>
      <c r="DA147" s="212"/>
      <c r="DB147" s="212"/>
      <c r="DC147" s="212"/>
      <c r="DD147" s="212"/>
      <c r="DE147" s="212"/>
      <c r="DF147" s="212"/>
      <c r="DG147" s="212"/>
      <c r="DH147" s="212"/>
      <c r="DI147" s="212"/>
      <c r="DJ147" s="212"/>
      <c r="DK147" s="212"/>
      <c r="DL147" s="212"/>
      <c r="DM147" s="212"/>
      <c r="DN147" s="212"/>
      <c r="DO147" s="212"/>
      <c r="DP147" s="212"/>
      <c r="DQ147" s="212"/>
      <c r="DR147" s="212"/>
      <c r="DS147" s="212"/>
      <c r="DT147" s="212"/>
      <c r="DU147" s="212"/>
      <c r="DV147" s="212"/>
      <c r="DW147" s="212"/>
      <c r="DX147" s="212"/>
      <c r="DY147" s="212"/>
      <c r="DZ147" s="212"/>
      <c r="EA147" s="212"/>
      <c r="EB147" s="212"/>
      <c r="EC147" s="212"/>
      <c r="ED147" s="212"/>
      <c r="EE147" s="212"/>
      <c r="EF147" s="212"/>
      <c r="EG147" s="212"/>
      <c r="EH147" s="212"/>
      <c r="EI147" s="212"/>
      <c r="EJ147" s="212"/>
      <c r="EK147" s="212"/>
      <c r="EL147" s="212"/>
      <c r="EM147" s="212"/>
      <c r="EN147" s="212"/>
      <c r="EO147" s="212"/>
      <c r="EP147" s="212"/>
      <c r="EQ147" s="212"/>
      <c r="ER147" s="212"/>
      <c r="ES147" s="212"/>
      <c r="ET147" s="212"/>
      <c r="EU147" s="212"/>
      <c r="EV147" s="212"/>
      <c r="EW147" s="212"/>
    </row>
    <row r="148" spans="1:16384" ht="21" customHeight="1" x14ac:dyDescent="0.15">
      <c r="A148" s="13">
        <v>143</v>
      </c>
      <c r="B148" s="13" t="s">
        <v>71</v>
      </c>
      <c r="C148" s="169"/>
      <c r="D148" s="38">
        <v>1</v>
      </c>
      <c r="E148" s="89"/>
      <c r="F148" s="38"/>
      <c r="G148" s="38">
        <v>1</v>
      </c>
      <c r="H148" s="38"/>
      <c r="I148" s="38">
        <v>1</v>
      </c>
      <c r="J148" s="38"/>
      <c r="K148" s="38"/>
      <c r="L148" s="38"/>
      <c r="M148" s="38"/>
      <c r="N148" s="38"/>
      <c r="O148" s="38"/>
      <c r="P148" s="38"/>
      <c r="Q148" s="38"/>
      <c r="R148" s="38"/>
      <c r="S148" s="38">
        <v>1</v>
      </c>
      <c r="T148" s="89"/>
      <c r="U148" s="172" t="s">
        <v>474</v>
      </c>
      <c r="V148" s="38"/>
      <c r="W148" s="38"/>
      <c r="X148" s="38">
        <v>1</v>
      </c>
      <c r="Y148" s="89">
        <v>1</v>
      </c>
      <c r="Z148" s="38"/>
      <c r="AA148" s="89"/>
      <c r="AB148" s="38"/>
      <c r="AC148" s="89">
        <v>1</v>
      </c>
      <c r="AD148" s="38"/>
      <c r="AE148" s="38"/>
      <c r="AF148" s="171" t="s">
        <v>955</v>
      </c>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c r="BV148" s="212"/>
      <c r="BW148" s="212"/>
      <c r="BX148" s="212"/>
      <c r="BY148" s="212"/>
      <c r="BZ148" s="212"/>
      <c r="CA148" s="212"/>
      <c r="CB148" s="212"/>
      <c r="CC148" s="212"/>
      <c r="CD148" s="212"/>
      <c r="CE148" s="212"/>
      <c r="CF148" s="212"/>
      <c r="CG148" s="212"/>
      <c r="CH148" s="212"/>
      <c r="CI148" s="212"/>
      <c r="CJ148" s="212"/>
      <c r="CK148" s="212"/>
      <c r="CL148" s="212"/>
      <c r="CM148" s="212"/>
      <c r="CN148" s="212"/>
      <c r="CO148" s="212"/>
      <c r="CP148" s="212"/>
      <c r="CQ148" s="212"/>
      <c r="CR148" s="212"/>
      <c r="CS148" s="212"/>
      <c r="CT148" s="212"/>
      <c r="CU148" s="212"/>
      <c r="CV148" s="212"/>
      <c r="CW148" s="212"/>
      <c r="CX148" s="212"/>
      <c r="CY148" s="212"/>
      <c r="CZ148" s="212"/>
      <c r="DA148" s="212"/>
      <c r="DB148" s="212"/>
      <c r="DC148" s="212"/>
      <c r="DD148" s="212"/>
      <c r="DE148" s="212"/>
      <c r="DF148" s="212"/>
      <c r="DG148" s="212"/>
      <c r="DH148" s="212"/>
      <c r="DI148" s="212"/>
      <c r="DJ148" s="212"/>
      <c r="DK148" s="212"/>
      <c r="DL148" s="212"/>
      <c r="DM148" s="212"/>
      <c r="DN148" s="212"/>
      <c r="DO148" s="212"/>
      <c r="DP148" s="212"/>
      <c r="DQ148" s="212"/>
      <c r="DR148" s="212"/>
      <c r="DS148" s="212"/>
      <c r="DT148" s="212"/>
      <c r="DU148" s="212"/>
      <c r="DV148" s="212"/>
      <c r="DW148" s="212"/>
      <c r="DX148" s="212"/>
      <c r="DY148" s="212"/>
      <c r="DZ148" s="212"/>
      <c r="EA148" s="212"/>
      <c r="EB148" s="212"/>
      <c r="EC148" s="212"/>
      <c r="ED148" s="212"/>
      <c r="EE148" s="212"/>
      <c r="EF148" s="212"/>
      <c r="EG148" s="212"/>
      <c r="EH148" s="212"/>
      <c r="EI148" s="212"/>
      <c r="EJ148" s="212"/>
      <c r="EK148" s="212"/>
      <c r="EL148" s="212"/>
      <c r="EM148" s="212"/>
      <c r="EN148" s="212"/>
      <c r="EO148" s="212"/>
      <c r="EP148" s="212"/>
      <c r="EQ148" s="212"/>
      <c r="ER148" s="212"/>
      <c r="ES148" s="212"/>
      <c r="ET148" s="212"/>
      <c r="EU148" s="212"/>
      <c r="EV148" s="212"/>
      <c r="EW148" s="212"/>
    </row>
    <row r="149" spans="1:16384" ht="21" customHeight="1" x14ac:dyDescent="0.15">
      <c r="A149" s="13">
        <v>144</v>
      </c>
      <c r="B149" s="13" t="s">
        <v>71</v>
      </c>
      <c r="C149" s="169"/>
      <c r="D149" s="38"/>
      <c r="E149" s="89">
        <v>1</v>
      </c>
      <c r="F149" s="38"/>
      <c r="G149" s="38">
        <v>1</v>
      </c>
      <c r="H149" s="38"/>
      <c r="I149" s="38"/>
      <c r="J149" s="38">
        <v>1</v>
      </c>
      <c r="K149" s="38"/>
      <c r="L149" s="38">
        <v>1</v>
      </c>
      <c r="M149" s="38"/>
      <c r="N149" s="38"/>
      <c r="O149" s="38"/>
      <c r="P149" s="38"/>
      <c r="Q149" s="38"/>
      <c r="R149" s="38"/>
      <c r="S149" s="38"/>
      <c r="T149" s="89">
        <v>1</v>
      </c>
      <c r="U149" s="172" t="s">
        <v>475</v>
      </c>
      <c r="V149" s="38">
        <v>1</v>
      </c>
      <c r="W149" s="38"/>
      <c r="X149" s="38">
        <v>1</v>
      </c>
      <c r="Y149" s="89"/>
      <c r="Z149" s="38"/>
      <c r="AA149" s="89">
        <v>1</v>
      </c>
      <c r="AB149" s="38">
        <v>1</v>
      </c>
      <c r="AC149" s="89"/>
      <c r="AD149" s="38"/>
      <c r="AE149" s="38"/>
      <c r="AF149" s="171" t="s">
        <v>956</v>
      </c>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c r="BR149" s="212"/>
      <c r="BS149" s="212"/>
      <c r="BT149" s="212"/>
      <c r="BU149" s="212"/>
      <c r="BV149" s="212"/>
      <c r="BW149" s="212"/>
      <c r="BX149" s="212"/>
      <c r="BY149" s="212"/>
      <c r="BZ149" s="212"/>
      <c r="CA149" s="212"/>
      <c r="CB149" s="212"/>
      <c r="CC149" s="212"/>
      <c r="CD149" s="212"/>
      <c r="CE149" s="212"/>
      <c r="CF149" s="212"/>
      <c r="CG149" s="212"/>
      <c r="CH149" s="212"/>
      <c r="CI149" s="212"/>
      <c r="CJ149" s="212"/>
      <c r="CK149" s="212"/>
      <c r="CL149" s="212"/>
      <c r="CM149" s="212"/>
      <c r="CN149" s="212"/>
      <c r="CO149" s="212"/>
      <c r="CP149" s="212"/>
      <c r="CQ149" s="212"/>
      <c r="CR149" s="212"/>
      <c r="CS149" s="212"/>
      <c r="CT149" s="212"/>
      <c r="CU149" s="212"/>
      <c r="CV149" s="212"/>
      <c r="CW149" s="212"/>
      <c r="CX149" s="212"/>
      <c r="CY149" s="212"/>
      <c r="CZ149" s="212"/>
      <c r="DA149" s="212"/>
      <c r="DB149" s="212"/>
      <c r="DC149" s="212"/>
      <c r="DD149" s="212"/>
      <c r="DE149" s="212"/>
      <c r="DF149" s="212"/>
      <c r="DG149" s="212"/>
      <c r="DH149" s="212"/>
      <c r="DI149" s="212"/>
      <c r="DJ149" s="212"/>
      <c r="DK149" s="212"/>
      <c r="DL149" s="212"/>
      <c r="DM149" s="212"/>
      <c r="DN149" s="212"/>
      <c r="DO149" s="212"/>
      <c r="DP149" s="212"/>
      <c r="DQ149" s="212"/>
      <c r="DR149" s="212"/>
      <c r="DS149" s="212"/>
      <c r="DT149" s="212"/>
      <c r="DU149" s="212"/>
      <c r="DV149" s="212"/>
      <c r="DW149" s="212"/>
      <c r="DX149" s="212"/>
      <c r="DY149" s="212"/>
      <c r="DZ149" s="212"/>
      <c r="EA149" s="212"/>
      <c r="EB149" s="212"/>
      <c r="EC149" s="212"/>
      <c r="ED149" s="212"/>
      <c r="EE149" s="212"/>
      <c r="EF149" s="212"/>
      <c r="EG149" s="212"/>
      <c r="EH149" s="212"/>
      <c r="EI149" s="212"/>
      <c r="EJ149" s="212"/>
      <c r="EK149" s="212"/>
      <c r="EL149" s="212"/>
      <c r="EM149" s="212"/>
      <c r="EN149" s="212"/>
      <c r="EO149" s="212"/>
      <c r="EP149" s="212"/>
      <c r="EQ149" s="212"/>
      <c r="ER149" s="212"/>
      <c r="ES149" s="212"/>
      <c r="ET149" s="212"/>
      <c r="EU149" s="212"/>
      <c r="EV149" s="212"/>
      <c r="EW149" s="212"/>
    </row>
    <row r="150" spans="1:16384" ht="21" customHeight="1" x14ac:dyDescent="0.15">
      <c r="A150" s="13">
        <v>145</v>
      </c>
      <c r="B150" s="13" t="s">
        <v>71</v>
      </c>
      <c r="C150" s="169">
        <v>1</v>
      </c>
      <c r="D150" s="38"/>
      <c r="E150" s="89"/>
      <c r="F150" s="38"/>
      <c r="G150" s="38">
        <v>1</v>
      </c>
      <c r="H150" s="38"/>
      <c r="I150" s="38"/>
      <c r="J150" s="38">
        <v>1</v>
      </c>
      <c r="K150" s="38"/>
      <c r="L150" s="38"/>
      <c r="M150" s="38"/>
      <c r="N150" s="38"/>
      <c r="O150" s="38"/>
      <c r="P150" s="38"/>
      <c r="Q150" s="38"/>
      <c r="R150" s="38"/>
      <c r="S150" s="38"/>
      <c r="T150" s="89"/>
      <c r="U150" s="172"/>
      <c r="V150" s="38">
        <v>1</v>
      </c>
      <c r="W150" s="38"/>
      <c r="X150" s="38"/>
      <c r="Y150" s="89">
        <v>1</v>
      </c>
      <c r="Z150" s="38"/>
      <c r="AA150" s="89">
        <v>1</v>
      </c>
      <c r="AB150" s="38">
        <v>1</v>
      </c>
      <c r="AC150" s="89"/>
      <c r="AD150" s="38"/>
      <c r="AE150" s="38"/>
      <c r="AF150" s="171" t="s">
        <v>957</v>
      </c>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c r="BO150" s="212"/>
      <c r="BP150" s="212"/>
      <c r="BQ150" s="212"/>
      <c r="BR150" s="212"/>
      <c r="BS150" s="212"/>
      <c r="BT150" s="212"/>
      <c r="BU150" s="212"/>
      <c r="BV150" s="212"/>
      <c r="BW150" s="212"/>
      <c r="BX150" s="212"/>
      <c r="BY150" s="212"/>
      <c r="BZ150" s="212"/>
      <c r="CA150" s="212"/>
      <c r="CB150" s="212"/>
      <c r="CC150" s="212"/>
      <c r="CD150" s="212"/>
      <c r="CE150" s="212"/>
      <c r="CF150" s="212"/>
      <c r="CG150" s="212"/>
      <c r="CH150" s="212"/>
      <c r="CI150" s="212"/>
      <c r="CJ150" s="212"/>
      <c r="CK150" s="212"/>
      <c r="CL150" s="212"/>
      <c r="CM150" s="212"/>
      <c r="CN150" s="212"/>
      <c r="CO150" s="212"/>
      <c r="CP150" s="212"/>
      <c r="CQ150" s="212"/>
      <c r="CR150" s="212"/>
      <c r="CS150" s="212"/>
      <c r="CT150" s="212"/>
      <c r="CU150" s="212"/>
      <c r="CV150" s="212"/>
      <c r="CW150" s="212"/>
      <c r="CX150" s="212"/>
      <c r="CY150" s="212"/>
      <c r="CZ150" s="212"/>
      <c r="DA150" s="212"/>
      <c r="DB150" s="212"/>
      <c r="DC150" s="212"/>
      <c r="DD150" s="212"/>
      <c r="DE150" s="212"/>
      <c r="DF150" s="212"/>
      <c r="DG150" s="212"/>
      <c r="DH150" s="212"/>
      <c r="DI150" s="212"/>
      <c r="DJ150" s="212"/>
      <c r="DK150" s="212"/>
      <c r="DL150" s="212"/>
      <c r="DM150" s="212"/>
      <c r="DN150" s="212"/>
      <c r="DO150" s="212"/>
      <c r="DP150" s="212"/>
      <c r="DQ150" s="212"/>
      <c r="DR150" s="212"/>
      <c r="DS150" s="212"/>
      <c r="DT150" s="212"/>
      <c r="DU150" s="212"/>
      <c r="DV150" s="212"/>
      <c r="DW150" s="212"/>
      <c r="DX150" s="212"/>
      <c r="DY150" s="212"/>
      <c r="DZ150" s="212"/>
      <c r="EA150" s="212"/>
      <c r="EB150" s="212"/>
      <c r="EC150" s="212"/>
      <c r="ED150" s="212"/>
      <c r="EE150" s="212"/>
      <c r="EF150" s="212"/>
      <c r="EG150" s="212"/>
      <c r="EH150" s="212"/>
      <c r="EI150" s="212"/>
      <c r="EJ150" s="212"/>
      <c r="EK150" s="212"/>
      <c r="EL150" s="212"/>
      <c r="EM150" s="212"/>
      <c r="EN150" s="212"/>
      <c r="EO150" s="212"/>
      <c r="EP150" s="212"/>
      <c r="EQ150" s="212"/>
      <c r="ER150" s="212"/>
      <c r="ES150" s="212"/>
      <c r="ET150" s="212"/>
      <c r="EU150" s="212"/>
      <c r="EV150" s="212"/>
      <c r="EW150" s="212"/>
    </row>
    <row r="151" spans="1:16384" ht="21" customHeight="1" x14ac:dyDescent="0.15">
      <c r="A151" s="13">
        <v>146</v>
      </c>
      <c r="B151" s="13" t="s">
        <v>71</v>
      </c>
      <c r="C151" s="169">
        <v>1</v>
      </c>
      <c r="D151" s="38"/>
      <c r="E151" s="89"/>
      <c r="F151" s="38"/>
      <c r="G151" s="38">
        <v>1</v>
      </c>
      <c r="H151" s="38"/>
      <c r="I151" s="38"/>
      <c r="J151" s="38">
        <v>1</v>
      </c>
      <c r="K151" s="38"/>
      <c r="L151" s="38"/>
      <c r="M151" s="38"/>
      <c r="N151" s="38"/>
      <c r="O151" s="38"/>
      <c r="P151" s="38"/>
      <c r="Q151" s="38"/>
      <c r="R151" s="38"/>
      <c r="S151" s="38">
        <v>1</v>
      </c>
      <c r="T151" s="89"/>
      <c r="U151" s="172" t="s">
        <v>476</v>
      </c>
      <c r="V151" s="38">
        <v>1</v>
      </c>
      <c r="W151" s="38">
        <v>1</v>
      </c>
      <c r="X151" s="38"/>
      <c r="Y151" s="89">
        <v>1</v>
      </c>
      <c r="Z151" s="38">
        <v>1</v>
      </c>
      <c r="AA151" s="89"/>
      <c r="AB151" s="38">
        <v>1</v>
      </c>
      <c r="AC151" s="89"/>
      <c r="AD151" s="38"/>
      <c r="AE151" s="38"/>
      <c r="AF151" s="171" t="s">
        <v>958</v>
      </c>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c r="BR151" s="212"/>
      <c r="BS151" s="212"/>
      <c r="BT151" s="212"/>
      <c r="BU151" s="212"/>
      <c r="BV151" s="212"/>
      <c r="BW151" s="212"/>
      <c r="BX151" s="212"/>
      <c r="BY151" s="212"/>
      <c r="BZ151" s="212"/>
      <c r="CA151" s="212"/>
      <c r="CB151" s="212"/>
      <c r="CC151" s="212"/>
      <c r="CD151" s="212"/>
      <c r="CE151" s="212"/>
      <c r="CF151" s="212"/>
      <c r="CG151" s="212"/>
      <c r="CH151" s="212"/>
      <c r="CI151" s="212"/>
      <c r="CJ151" s="212"/>
      <c r="CK151" s="212"/>
      <c r="CL151" s="212"/>
      <c r="CM151" s="212"/>
      <c r="CN151" s="212"/>
      <c r="CO151" s="212"/>
      <c r="CP151" s="212"/>
      <c r="CQ151" s="212"/>
      <c r="CR151" s="212"/>
      <c r="CS151" s="212"/>
      <c r="CT151" s="212"/>
      <c r="CU151" s="212"/>
      <c r="CV151" s="212"/>
      <c r="CW151" s="212"/>
      <c r="CX151" s="212"/>
      <c r="CY151" s="212"/>
      <c r="CZ151" s="212"/>
      <c r="DA151" s="212"/>
      <c r="DB151" s="212"/>
      <c r="DC151" s="212"/>
      <c r="DD151" s="212"/>
      <c r="DE151" s="212"/>
      <c r="DF151" s="212"/>
      <c r="DG151" s="212"/>
      <c r="DH151" s="212"/>
      <c r="DI151" s="212"/>
      <c r="DJ151" s="212"/>
      <c r="DK151" s="212"/>
      <c r="DL151" s="212"/>
      <c r="DM151" s="212"/>
      <c r="DN151" s="212"/>
      <c r="DO151" s="212"/>
      <c r="DP151" s="212"/>
      <c r="DQ151" s="212"/>
      <c r="DR151" s="212"/>
      <c r="DS151" s="212"/>
      <c r="DT151" s="212"/>
      <c r="DU151" s="212"/>
      <c r="DV151" s="212"/>
      <c r="DW151" s="212"/>
      <c r="DX151" s="212"/>
      <c r="DY151" s="212"/>
      <c r="DZ151" s="212"/>
      <c r="EA151" s="212"/>
      <c r="EB151" s="212"/>
      <c r="EC151" s="212"/>
      <c r="ED151" s="212"/>
      <c r="EE151" s="212"/>
      <c r="EF151" s="212"/>
      <c r="EG151" s="212"/>
      <c r="EH151" s="212"/>
      <c r="EI151" s="212"/>
      <c r="EJ151" s="212"/>
      <c r="EK151" s="212"/>
      <c r="EL151" s="212"/>
      <c r="EM151" s="212"/>
      <c r="EN151" s="212"/>
      <c r="EO151" s="212"/>
      <c r="EP151" s="212"/>
      <c r="EQ151" s="212"/>
      <c r="ER151" s="212"/>
      <c r="ES151" s="212"/>
      <c r="ET151" s="212"/>
      <c r="EU151" s="212"/>
      <c r="EV151" s="212"/>
      <c r="EW151" s="212"/>
    </row>
    <row r="152" spans="1:16384" ht="21" customHeight="1" x14ac:dyDescent="0.15">
      <c r="A152" s="13">
        <v>147</v>
      </c>
      <c r="B152" s="13" t="s">
        <v>71</v>
      </c>
      <c r="C152" s="169">
        <v>1</v>
      </c>
      <c r="D152" s="38"/>
      <c r="E152" s="89"/>
      <c r="F152" s="38"/>
      <c r="G152" s="38">
        <v>1</v>
      </c>
      <c r="H152" s="38"/>
      <c r="I152" s="38"/>
      <c r="J152" s="38">
        <v>1</v>
      </c>
      <c r="K152" s="38"/>
      <c r="L152" s="38"/>
      <c r="M152" s="38"/>
      <c r="N152" s="38"/>
      <c r="O152" s="38"/>
      <c r="P152" s="38"/>
      <c r="Q152" s="38"/>
      <c r="R152" s="38"/>
      <c r="S152" s="38"/>
      <c r="T152" s="89">
        <v>1</v>
      </c>
      <c r="U152" s="172" t="s">
        <v>442</v>
      </c>
      <c r="V152" s="38">
        <v>1</v>
      </c>
      <c r="W152" s="38"/>
      <c r="X152" s="38">
        <v>1</v>
      </c>
      <c r="Y152" s="89">
        <v>1</v>
      </c>
      <c r="Z152" s="38"/>
      <c r="AA152" s="89">
        <v>1</v>
      </c>
      <c r="AB152" s="38">
        <v>1</v>
      </c>
      <c r="AC152" s="89"/>
      <c r="AD152" s="38"/>
      <c r="AE152" s="38"/>
      <c r="AF152" s="171" t="s">
        <v>959</v>
      </c>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c r="BO152" s="212"/>
      <c r="BP152" s="212"/>
      <c r="BQ152" s="212"/>
      <c r="BR152" s="212"/>
      <c r="BS152" s="212"/>
      <c r="BT152" s="212"/>
      <c r="BU152" s="212"/>
      <c r="BV152" s="212"/>
      <c r="BW152" s="212"/>
      <c r="BX152" s="212"/>
      <c r="BY152" s="212"/>
      <c r="BZ152" s="212"/>
      <c r="CA152" s="212"/>
      <c r="CB152" s="212"/>
      <c r="CC152" s="212"/>
      <c r="CD152" s="212"/>
      <c r="CE152" s="212"/>
      <c r="CF152" s="212"/>
      <c r="CG152" s="212"/>
      <c r="CH152" s="212"/>
      <c r="CI152" s="212"/>
      <c r="CJ152" s="212"/>
      <c r="CK152" s="212"/>
      <c r="CL152" s="212"/>
      <c r="CM152" s="212"/>
      <c r="CN152" s="212"/>
      <c r="CO152" s="212"/>
      <c r="CP152" s="212"/>
      <c r="CQ152" s="212"/>
      <c r="CR152" s="212"/>
      <c r="CS152" s="212"/>
      <c r="CT152" s="212"/>
      <c r="CU152" s="212"/>
      <c r="CV152" s="212"/>
      <c r="CW152" s="212"/>
      <c r="CX152" s="212"/>
      <c r="CY152" s="212"/>
      <c r="CZ152" s="212"/>
      <c r="DA152" s="212"/>
      <c r="DB152" s="212"/>
      <c r="DC152" s="212"/>
      <c r="DD152" s="212"/>
      <c r="DE152" s="212"/>
      <c r="DF152" s="212"/>
      <c r="DG152" s="212"/>
      <c r="DH152" s="212"/>
      <c r="DI152" s="212"/>
      <c r="DJ152" s="212"/>
      <c r="DK152" s="212"/>
      <c r="DL152" s="212"/>
      <c r="DM152" s="212"/>
      <c r="DN152" s="212"/>
      <c r="DO152" s="212"/>
      <c r="DP152" s="212"/>
      <c r="DQ152" s="212"/>
      <c r="DR152" s="212"/>
      <c r="DS152" s="212"/>
      <c r="DT152" s="212"/>
      <c r="DU152" s="212"/>
      <c r="DV152" s="212"/>
      <c r="DW152" s="212"/>
      <c r="DX152" s="212"/>
      <c r="DY152" s="212"/>
      <c r="DZ152" s="212"/>
      <c r="EA152" s="212"/>
      <c r="EB152" s="212"/>
      <c r="EC152" s="212"/>
      <c r="ED152" s="212"/>
      <c r="EE152" s="212"/>
      <c r="EF152" s="212"/>
      <c r="EG152" s="212"/>
      <c r="EH152" s="212"/>
      <c r="EI152" s="212"/>
      <c r="EJ152" s="212"/>
      <c r="EK152" s="212"/>
      <c r="EL152" s="212"/>
      <c r="EM152" s="212"/>
      <c r="EN152" s="212"/>
      <c r="EO152" s="212"/>
      <c r="EP152" s="212"/>
      <c r="EQ152" s="212"/>
      <c r="ER152" s="212"/>
      <c r="ES152" s="212"/>
      <c r="ET152" s="212"/>
      <c r="EU152" s="212"/>
      <c r="EV152" s="212"/>
      <c r="EW152" s="212"/>
    </row>
    <row r="153" spans="1:16384" ht="21" customHeight="1" x14ac:dyDescent="0.15">
      <c r="A153" s="13">
        <v>148</v>
      </c>
      <c r="B153" s="13" t="s">
        <v>71</v>
      </c>
      <c r="C153" s="169">
        <v>1</v>
      </c>
      <c r="D153" s="38"/>
      <c r="E153" s="89"/>
      <c r="F153" s="38"/>
      <c r="G153" s="38">
        <v>1</v>
      </c>
      <c r="H153" s="38"/>
      <c r="I153" s="38"/>
      <c r="J153" s="38">
        <v>1</v>
      </c>
      <c r="K153" s="38">
        <v>1</v>
      </c>
      <c r="L153" s="38"/>
      <c r="M153" s="38"/>
      <c r="N153" s="38"/>
      <c r="O153" s="38"/>
      <c r="P153" s="38"/>
      <c r="Q153" s="38"/>
      <c r="R153" s="38"/>
      <c r="S153" s="38"/>
      <c r="T153" s="89">
        <v>1</v>
      </c>
      <c r="U153" s="172" t="s">
        <v>477</v>
      </c>
      <c r="V153" s="38">
        <v>1</v>
      </c>
      <c r="W153" s="38"/>
      <c r="X153" s="38"/>
      <c r="Y153" s="89">
        <v>1</v>
      </c>
      <c r="Z153" s="38"/>
      <c r="AA153" s="89">
        <v>1</v>
      </c>
      <c r="AB153" s="38">
        <v>1</v>
      </c>
      <c r="AC153" s="89"/>
      <c r="AD153" s="38"/>
      <c r="AE153" s="38"/>
      <c r="AF153" s="171" t="s">
        <v>960</v>
      </c>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c r="BT153" s="212"/>
      <c r="BU153" s="212"/>
      <c r="BV153" s="212"/>
      <c r="BW153" s="212"/>
      <c r="BX153" s="212"/>
      <c r="BY153" s="212"/>
      <c r="BZ153" s="212"/>
      <c r="CA153" s="212"/>
      <c r="CB153" s="212"/>
      <c r="CC153" s="212"/>
      <c r="CD153" s="212"/>
      <c r="CE153" s="212"/>
      <c r="CF153" s="212"/>
      <c r="CG153" s="212"/>
      <c r="CH153" s="212"/>
      <c r="CI153" s="212"/>
      <c r="CJ153" s="212"/>
      <c r="CK153" s="212"/>
      <c r="CL153" s="212"/>
      <c r="CM153" s="212"/>
      <c r="CN153" s="212"/>
      <c r="CO153" s="212"/>
      <c r="CP153" s="212"/>
      <c r="CQ153" s="212"/>
      <c r="CR153" s="212"/>
      <c r="CS153" s="212"/>
      <c r="CT153" s="212"/>
      <c r="CU153" s="212"/>
      <c r="CV153" s="212"/>
      <c r="CW153" s="212"/>
      <c r="CX153" s="212"/>
      <c r="CY153" s="212"/>
      <c r="CZ153" s="212"/>
      <c r="DA153" s="212"/>
      <c r="DB153" s="212"/>
      <c r="DC153" s="212"/>
      <c r="DD153" s="212"/>
      <c r="DE153" s="212"/>
      <c r="DF153" s="212"/>
      <c r="DG153" s="212"/>
      <c r="DH153" s="212"/>
      <c r="DI153" s="212"/>
      <c r="DJ153" s="212"/>
      <c r="DK153" s="212"/>
      <c r="DL153" s="212"/>
      <c r="DM153" s="212"/>
      <c r="DN153" s="212"/>
      <c r="DO153" s="212"/>
      <c r="DP153" s="212"/>
      <c r="DQ153" s="212"/>
      <c r="DR153" s="212"/>
      <c r="DS153" s="212"/>
      <c r="DT153" s="212"/>
      <c r="DU153" s="212"/>
      <c r="DV153" s="212"/>
      <c r="DW153" s="212"/>
      <c r="DX153" s="212"/>
      <c r="DY153" s="212"/>
      <c r="DZ153" s="212"/>
      <c r="EA153" s="212"/>
      <c r="EB153" s="212"/>
      <c r="EC153" s="212"/>
      <c r="ED153" s="212"/>
      <c r="EE153" s="212"/>
      <c r="EF153" s="212"/>
      <c r="EG153" s="212"/>
      <c r="EH153" s="212"/>
      <c r="EI153" s="212"/>
      <c r="EJ153" s="212"/>
      <c r="EK153" s="212"/>
      <c r="EL153" s="212"/>
      <c r="EM153" s="212"/>
      <c r="EN153" s="212"/>
      <c r="EO153" s="212"/>
      <c r="EP153" s="212"/>
      <c r="EQ153" s="212"/>
      <c r="ER153" s="212"/>
      <c r="ES153" s="212"/>
      <c r="ET153" s="212"/>
      <c r="EU153" s="212"/>
      <c r="EV153" s="212"/>
      <c r="EW153" s="212"/>
    </row>
    <row r="154" spans="1:16384" ht="21" customHeight="1" x14ac:dyDescent="0.15">
      <c r="A154" s="13">
        <v>149</v>
      </c>
      <c r="B154" s="13" t="s">
        <v>71</v>
      </c>
      <c r="C154" s="169"/>
      <c r="D154" s="38"/>
      <c r="E154" s="89">
        <v>1</v>
      </c>
      <c r="F154" s="38"/>
      <c r="G154" s="38"/>
      <c r="H154" s="38"/>
      <c r="I154" s="38"/>
      <c r="J154" s="38"/>
      <c r="K154" s="38"/>
      <c r="L154" s="38">
        <v>1</v>
      </c>
      <c r="M154" s="38">
        <v>1</v>
      </c>
      <c r="N154" s="38"/>
      <c r="O154" s="38"/>
      <c r="P154" s="38"/>
      <c r="Q154" s="38"/>
      <c r="R154" s="38"/>
      <c r="S154" s="38"/>
      <c r="T154" s="89">
        <v>1</v>
      </c>
      <c r="U154" s="172" t="s">
        <v>478</v>
      </c>
      <c r="V154" s="38">
        <v>1</v>
      </c>
      <c r="W154" s="38"/>
      <c r="X154" s="38">
        <v>1</v>
      </c>
      <c r="Y154" s="89"/>
      <c r="Z154" s="38"/>
      <c r="AA154" s="89">
        <v>1</v>
      </c>
      <c r="AB154" s="38">
        <v>1</v>
      </c>
      <c r="AC154" s="89"/>
      <c r="AD154" s="38"/>
      <c r="AE154" s="38"/>
      <c r="AF154" s="171" t="s">
        <v>961</v>
      </c>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c r="BO154" s="212"/>
      <c r="BP154" s="212"/>
      <c r="BQ154" s="212"/>
      <c r="BR154" s="212"/>
      <c r="BS154" s="212"/>
      <c r="BT154" s="212"/>
      <c r="BU154" s="212"/>
      <c r="BV154" s="212"/>
      <c r="BW154" s="212"/>
      <c r="BX154" s="212"/>
      <c r="BY154" s="212"/>
      <c r="BZ154" s="212"/>
      <c r="CA154" s="212"/>
      <c r="CB154" s="212"/>
      <c r="CC154" s="212"/>
      <c r="CD154" s="212"/>
      <c r="CE154" s="212"/>
      <c r="CF154" s="212"/>
      <c r="CG154" s="212"/>
      <c r="CH154" s="212"/>
      <c r="CI154" s="212"/>
      <c r="CJ154" s="212"/>
      <c r="CK154" s="212"/>
      <c r="CL154" s="212"/>
      <c r="CM154" s="212"/>
      <c r="CN154" s="212"/>
      <c r="CO154" s="212"/>
      <c r="CP154" s="212"/>
      <c r="CQ154" s="212"/>
      <c r="CR154" s="212"/>
      <c r="CS154" s="212"/>
      <c r="CT154" s="212"/>
      <c r="CU154" s="212"/>
      <c r="CV154" s="212"/>
      <c r="CW154" s="212"/>
      <c r="CX154" s="212"/>
      <c r="CY154" s="212"/>
      <c r="CZ154" s="212"/>
      <c r="DA154" s="212"/>
      <c r="DB154" s="212"/>
      <c r="DC154" s="212"/>
      <c r="DD154" s="212"/>
      <c r="DE154" s="212"/>
      <c r="DF154" s="212"/>
      <c r="DG154" s="212"/>
      <c r="DH154" s="212"/>
      <c r="DI154" s="212"/>
      <c r="DJ154" s="212"/>
      <c r="DK154" s="212"/>
      <c r="DL154" s="212"/>
      <c r="DM154" s="212"/>
      <c r="DN154" s="212"/>
      <c r="DO154" s="212"/>
      <c r="DP154" s="212"/>
      <c r="DQ154" s="212"/>
      <c r="DR154" s="212"/>
      <c r="DS154" s="212"/>
      <c r="DT154" s="212"/>
      <c r="DU154" s="212"/>
      <c r="DV154" s="212"/>
      <c r="DW154" s="212"/>
      <c r="DX154" s="212"/>
      <c r="DY154" s="212"/>
      <c r="DZ154" s="212"/>
      <c r="EA154" s="212"/>
      <c r="EB154" s="212"/>
      <c r="EC154" s="212"/>
      <c r="ED154" s="212"/>
      <c r="EE154" s="212"/>
      <c r="EF154" s="212"/>
      <c r="EG154" s="212"/>
      <c r="EH154" s="212"/>
      <c r="EI154" s="212"/>
      <c r="EJ154" s="212"/>
      <c r="EK154" s="212"/>
      <c r="EL154" s="212"/>
      <c r="EM154" s="212"/>
      <c r="EN154" s="212"/>
      <c r="EO154" s="212"/>
      <c r="EP154" s="212"/>
      <c r="EQ154" s="212"/>
      <c r="ER154" s="212"/>
      <c r="ES154" s="212"/>
      <c r="ET154" s="212"/>
      <c r="EU154" s="212"/>
      <c r="EV154" s="212"/>
      <c r="EW154" s="212"/>
    </row>
    <row r="155" spans="1:16384" ht="21" customHeight="1" x14ac:dyDescent="0.15">
      <c r="A155" s="13">
        <v>150</v>
      </c>
      <c r="B155" s="13" t="s">
        <v>71</v>
      </c>
      <c r="C155" s="169">
        <v>1</v>
      </c>
      <c r="D155" s="38"/>
      <c r="E155" s="89"/>
      <c r="F155" s="38"/>
      <c r="G155" s="38"/>
      <c r="H155" s="38"/>
      <c r="I155" s="38"/>
      <c r="J155" s="38">
        <v>1</v>
      </c>
      <c r="K155" s="38"/>
      <c r="L155" s="38"/>
      <c r="M155" s="38"/>
      <c r="N155" s="38"/>
      <c r="O155" s="38"/>
      <c r="P155" s="38"/>
      <c r="Q155" s="38"/>
      <c r="R155" s="38">
        <v>1</v>
      </c>
      <c r="S155" s="38">
        <v>1</v>
      </c>
      <c r="T155" s="89"/>
      <c r="U155" s="172" t="s">
        <v>479</v>
      </c>
      <c r="V155" s="38"/>
      <c r="W155" s="38">
        <v>1</v>
      </c>
      <c r="X155" s="38"/>
      <c r="Y155" s="89">
        <v>1</v>
      </c>
      <c r="Z155" s="38"/>
      <c r="AA155" s="89">
        <v>1</v>
      </c>
      <c r="AB155" s="38">
        <v>1</v>
      </c>
      <c r="AC155" s="89"/>
      <c r="AD155" s="38"/>
      <c r="AE155" s="38"/>
      <c r="AF155" s="171" t="s">
        <v>962</v>
      </c>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c r="BO155" s="212"/>
      <c r="BP155" s="212"/>
      <c r="BQ155" s="212"/>
      <c r="BR155" s="212"/>
      <c r="BS155" s="212"/>
      <c r="BT155" s="212"/>
      <c r="BU155" s="212"/>
      <c r="BV155" s="212"/>
      <c r="BW155" s="212"/>
      <c r="BX155" s="212"/>
      <c r="BY155" s="212"/>
      <c r="BZ155" s="212"/>
      <c r="CA155" s="212"/>
      <c r="CB155" s="212"/>
      <c r="CC155" s="212"/>
      <c r="CD155" s="212"/>
      <c r="CE155" s="212"/>
      <c r="CF155" s="212"/>
      <c r="CG155" s="212"/>
      <c r="CH155" s="212"/>
      <c r="CI155" s="212"/>
      <c r="CJ155" s="212"/>
      <c r="CK155" s="212"/>
      <c r="CL155" s="212"/>
      <c r="CM155" s="212"/>
      <c r="CN155" s="212"/>
      <c r="CO155" s="212"/>
      <c r="CP155" s="212"/>
      <c r="CQ155" s="212"/>
      <c r="CR155" s="212"/>
      <c r="CS155" s="212"/>
      <c r="CT155" s="212"/>
      <c r="CU155" s="212"/>
      <c r="CV155" s="212"/>
      <c r="CW155" s="212"/>
      <c r="CX155" s="212"/>
      <c r="CY155" s="212"/>
      <c r="CZ155" s="212"/>
      <c r="DA155" s="212"/>
      <c r="DB155" s="212"/>
      <c r="DC155" s="212"/>
      <c r="DD155" s="212"/>
      <c r="DE155" s="212"/>
      <c r="DF155" s="212"/>
      <c r="DG155" s="212"/>
      <c r="DH155" s="212"/>
      <c r="DI155" s="212"/>
      <c r="DJ155" s="212"/>
      <c r="DK155" s="212"/>
      <c r="DL155" s="212"/>
      <c r="DM155" s="212"/>
      <c r="DN155" s="212"/>
      <c r="DO155" s="212"/>
      <c r="DP155" s="212"/>
      <c r="DQ155" s="212"/>
      <c r="DR155" s="212"/>
      <c r="DS155" s="212"/>
      <c r="DT155" s="212"/>
      <c r="DU155" s="212"/>
      <c r="DV155" s="212"/>
      <c r="DW155" s="212"/>
      <c r="DX155" s="212"/>
      <c r="DY155" s="212"/>
      <c r="DZ155" s="212"/>
      <c r="EA155" s="212"/>
      <c r="EB155" s="212"/>
      <c r="EC155" s="212"/>
      <c r="ED155" s="212"/>
      <c r="EE155" s="212"/>
      <c r="EF155" s="212"/>
      <c r="EG155" s="212"/>
      <c r="EH155" s="212"/>
      <c r="EI155" s="212"/>
      <c r="EJ155" s="212"/>
      <c r="EK155" s="212"/>
      <c r="EL155" s="212"/>
      <c r="EM155" s="212"/>
      <c r="EN155" s="212"/>
      <c r="EO155" s="212"/>
      <c r="EP155" s="212"/>
      <c r="EQ155" s="212"/>
      <c r="ER155" s="212"/>
      <c r="ES155" s="212"/>
      <c r="ET155" s="212"/>
      <c r="EU155" s="212"/>
      <c r="EV155" s="212"/>
      <c r="EW155" s="212"/>
    </row>
    <row r="156" spans="1:16384" ht="21" customHeight="1" x14ac:dyDescent="0.15">
      <c r="A156" s="13">
        <v>151</v>
      </c>
      <c r="B156" s="13" t="s">
        <v>71</v>
      </c>
      <c r="C156" s="169"/>
      <c r="D156" s="38">
        <v>1</v>
      </c>
      <c r="E156" s="89"/>
      <c r="F156" s="38"/>
      <c r="G156" s="38">
        <v>1</v>
      </c>
      <c r="H156" s="38"/>
      <c r="I156" s="38"/>
      <c r="J156" s="38"/>
      <c r="K156" s="38"/>
      <c r="L156" s="38"/>
      <c r="M156" s="38"/>
      <c r="N156" s="38"/>
      <c r="O156" s="38"/>
      <c r="P156" s="38">
        <v>1</v>
      </c>
      <c r="Q156" s="38"/>
      <c r="R156" s="38"/>
      <c r="S156" s="38">
        <v>1</v>
      </c>
      <c r="T156" s="89"/>
      <c r="U156" s="172" t="s">
        <v>480</v>
      </c>
      <c r="V156" s="38"/>
      <c r="W156" s="38">
        <v>1</v>
      </c>
      <c r="X156" s="38"/>
      <c r="Y156" s="89"/>
      <c r="Z156" s="38">
        <v>1</v>
      </c>
      <c r="AA156" s="89"/>
      <c r="AB156" s="38"/>
      <c r="AC156" s="89">
        <v>1</v>
      </c>
      <c r="AD156" s="38"/>
      <c r="AE156" s="38"/>
      <c r="AF156" s="171" t="s">
        <v>963</v>
      </c>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c r="BT156" s="212"/>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c r="CO156" s="212"/>
      <c r="CP156" s="212"/>
      <c r="CQ156" s="212"/>
      <c r="CR156" s="212"/>
      <c r="CS156" s="212"/>
      <c r="CT156" s="212"/>
      <c r="CU156" s="212"/>
      <c r="CV156" s="212"/>
      <c r="CW156" s="212"/>
      <c r="CX156" s="212"/>
      <c r="CY156" s="212"/>
      <c r="CZ156" s="212"/>
      <c r="DA156" s="212"/>
      <c r="DB156" s="212"/>
      <c r="DC156" s="212"/>
      <c r="DD156" s="212"/>
      <c r="DE156" s="212"/>
      <c r="DF156" s="212"/>
      <c r="DG156" s="212"/>
      <c r="DH156" s="212"/>
      <c r="DI156" s="212"/>
      <c r="DJ156" s="212"/>
      <c r="DK156" s="212"/>
      <c r="DL156" s="212"/>
      <c r="DM156" s="212"/>
      <c r="DN156" s="212"/>
      <c r="DO156" s="212"/>
      <c r="DP156" s="212"/>
      <c r="DQ156" s="212"/>
      <c r="DR156" s="212"/>
      <c r="DS156" s="212"/>
      <c r="DT156" s="212"/>
      <c r="DU156" s="212"/>
      <c r="DV156" s="212"/>
      <c r="DW156" s="212"/>
      <c r="DX156" s="212"/>
      <c r="DY156" s="212"/>
      <c r="DZ156" s="212"/>
      <c r="EA156" s="212"/>
      <c r="EB156" s="212"/>
      <c r="EC156" s="212"/>
      <c r="ED156" s="212"/>
      <c r="EE156" s="212"/>
      <c r="EF156" s="212"/>
      <c r="EG156" s="212"/>
      <c r="EH156" s="212"/>
      <c r="EI156" s="212"/>
      <c r="EJ156" s="212"/>
      <c r="EK156" s="212"/>
      <c r="EL156" s="212"/>
      <c r="EM156" s="212"/>
      <c r="EN156" s="212"/>
      <c r="EO156" s="212"/>
      <c r="EP156" s="212"/>
      <c r="EQ156" s="212"/>
      <c r="ER156" s="212"/>
      <c r="ES156" s="212"/>
      <c r="ET156" s="212"/>
      <c r="EU156" s="212"/>
      <c r="EV156" s="212"/>
      <c r="EW156" s="212"/>
    </row>
    <row r="157" spans="1:16384" ht="21" customHeight="1" x14ac:dyDescent="0.15">
      <c r="A157" s="13">
        <v>152</v>
      </c>
      <c r="B157" s="13" t="s">
        <v>71</v>
      </c>
      <c r="C157" s="169"/>
      <c r="D157" s="38"/>
      <c r="E157" s="89">
        <v>1</v>
      </c>
      <c r="F157" s="38"/>
      <c r="G157" s="38"/>
      <c r="H157" s="38"/>
      <c r="I157" s="38"/>
      <c r="J157" s="38"/>
      <c r="K157" s="38">
        <v>1</v>
      </c>
      <c r="L157" s="38"/>
      <c r="M157" s="38"/>
      <c r="N157" s="38"/>
      <c r="O157" s="38"/>
      <c r="P157" s="38">
        <v>1</v>
      </c>
      <c r="Q157" s="38"/>
      <c r="R157" s="38"/>
      <c r="S157" s="38">
        <v>1</v>
      </c>
      <c r="T157" s="89"/>
      <c r="U157" s="172" t="s">
        <v>481</v>
      </c>
      <c r="V157" s="38"/>
      <c r="W157" s="38"/>
      <c r="X157" s="38">
        <v>1</v>
      </c>
      <c r="Y157" s="89">
        <v>1</v>
      </c>
      <c r="Z157" s="38"/>
      <c r="AA157" s="89">
        <v>1</v>
      </c>
      <c r="AB157" s="38"/>
      <c r="AC157" s="89">
        <v>1</v>
      </c>
      <c r="AD157" s="38"/>
      <c r="AE157" s="38"/>
      <c r="AF157" s="171" t="s">
        <v>964</v>
      </c>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c r="BT157" s="212"/>
      <c r="BU157" s="212"/>
      <c r="BV157" s="212"/>
      <c r="BW157" s="212"/>
      <c r="BX157" s="212"/>
      <c r="BY157" s="212"/>
      <c r="BZ157" s="212"/>
      <c r="CA157" s="212"/>
      <c r="CB157" s="212"/>
      <c r="CC157" s="212"/>
      <c r="CD157" s="212"/>
      <c r="CE157" s="212"/>
      <c r="CF157" s="212"/>
      <c r="CG157" s="212"/>
      <c r="CH157" s="212"/>
      <c r="CI157" s="212"/>
      <c r="CJ157" s="212"/>
      <c r="CK157" s="212"/>
      <c r="CL157" s="212"/>
      <c r="CM157" s="212"/>
      <c r="CN157" s="212"/>
      <c r="CO157" s="212"/>
      <c r="CP157" s="212"/>
      <c r="CQ157" s="212"/>
      <c r="CR157" s="212"/>
      <c r="CS157" s="212"/>
      <c r="CT157" s="212"/>
      <c r="CU157" s="212"/>
      <c r="CV157" s="212"/>
      <c r="CW157" s="212"/>
      <c r="CX157" s="212"/>
      <c r="CY157" s="212"/>
      <c r="CZ157" s="212"/>
      <c r="DA157" s="212"/>
      <c r="DB157" s="212"/>
      <c r="DC157" s="212"/>
      <c r="DD157" s="212"/>
      <c r="DE157" s="212"/>
      <c r="DF157" s="212"/>
      <c r="DG157" s="212"/>
      <c r="DH157" s="212"/>
      <c r="DI157" s="212"/>
      <c r="DJ157" s="212"/>
      <c r="DK157" s="212"/>
      <c r="DL157" s="212"/>
      <c r="DM157" s="212"/>
      <c r="DN157" s="212"/>
      <c r="DO157" s="212"/>
      <c r="DP157" s="212"/>
      <c r="DQ157" s="212"/>
      <c r="DR157" s="212"/>
      <c r="DS157" s="212"/>
      <c r="DT157" s="212"/>
      <c r="DU157" s="212"/>
      <c r="DV157" s="212"/>
      <c r="DW157" s="212"/>
      <c r="DX157" s="212"/>
      <c r="DY157" s="212"/>
      <c r="DZ157" s="212"/>
      <c r="EA157" s="212"/>
      <c r="EB157" s="212"/>
      <c r="EC157" s="212"/>
      <c r="ED157" s="212"/>
      <c r="EE157" s="212"/>
      <c r="EF157" s="212"/>
      <c r="EG157" s="212"/>
      <c r="EH157" s="212"/>
      <c r="EI157" s="212"/>
      <c r="EJ157" s="212"/>
      <c r="EK157" s="212"/>
      <c r="EL157" s="212"/>
      <c r="EM157" s="212"/>
      <c r="EN157" s="212"/>
      <c r="EO157" s="212"/>
      <c r="EP157" s="212"/>
      <c r="EQ157" s="212"/>
      <c r="ER157" s="212"/>
      <c r="ES157" s="212"/>
      <c r="ET157" s="212"/>
      <c r="EU157" s="212"/>
      <c r="EV157" s="212"/>
      <c r="EW157" s="212"/>
    </row>
    <row r="158" spans="1:16384" s="108" customFormat="1" ht="21" customHeight="1" x14ac:dyDescent="0.15">
      <c r="A158" s="299" t="s">
        <v>749</v>
      </c>
      <c r="B158" s="277"/>
      <c r="C158" s="176">
        <v>31</v>
      </c>
      <c r="D158" s="177">
        <v>17</v>
      </c>
      <c r="E158" s="178">
        <v>46</v>
      </c>
      <c r="F158" s="177">
        <v>32</v>
      </c>
      <c r="G158" s="177">
        <v>65</v>
      </c>
      <c r="H158" s="177">
        <v>10</v>
      </c>
      <c r="I158" s="177">
        <v>19</v>
      </c>
      <c r="J158" s="177">
        <v>36</v>
      </c>
      <c r="K158" s="177">
        <v>24</v>
      </c>
      <c r="L158" s="177">
        <v>40</v>
      </c>
      <c r="M158" s="177">
        <v>2</v>
      </c>
      <c r="N158" s="177">
        <v>0</v>
      </c>
      <c r="O158" s="177">
        <v>11</v>
      </c>
      <c r="P158" s="177">
        <v>29</v>
      </c>
      <c r="Q158" s="177">
        <v>26</v>
      </c>
      <c r="R158" s="177">
        <v>36</v>
      </c>
      <c r="S158" s="177">
        <v>40</v>
      </c>
      <c r="T158" s="178">
        <v>33</v>
      </c>
      <c r="U158" s="217"/>
      <c r="V158" s="177">
        <v>40</v>
      </c>
      <c r="W158" s="177">
        <v>23</v>
      </c>
      <c r="X158" s="177">
        <v>62</v>
      </c>
      <c r="Y158" s="178">
        <v>57</v>
      </c>
      <c r="Z158" s="177">
        <v>16</v>
      </c>
      <c r="AA158" s="178">
        <v>74</v>
      </c>
      <c r="AB158" s="177">
        <v>79</v>
      </c>
      <c r="AC158" s="178">
        <v>12</v>
      </c>
      <c r="AD158" s="177"/>
      <c r="AE158" s="177"/>
      <c r="AF158" s="179"/>
      <c r="AG158" s="21"/>
      <c r="AH158" s="21"/>
      <c r="AI158" s="164"/>
      <c r="AJ158" s="165"/>
      <c r="AK158" s="45"/>
      <c r="AL158" s="165"/>
      <c r="AM158" s="165"/>
      <c r="AN158" s="165"/>
      <c r="AO158" s="165"/>
      <c r="AP158" s="165"/>
      <c r="AQ158" s="271"/>
      <c r="AR158" s="271"/>
      <c r="AS158" s="271"/>
      <c r="AT158" s="271"/>
      <c r="AU158" s="271"/>
      <c r="AV158" s="271"/>
      <c r="AW158" s="271"/>
      <c r="AX158" s="271"/>
      <c r="AY158" s="271"/>
      <c r="AZ158" s="271"/>
      <c r="BA158" s="271"/>
      <c r="BB158" s="271"/>
      <c r="BC158" s="271"/>
      <c r="BD158" s="271"/>
      <c r="BE158" s="271"/>
      <c r="BF158" s="271"/>
      <c r="BG158" s="271"/>
      <c r="BH158" s="271"/>
      <c r="BI158" s="271"/>
      <c r="BJ158" s="271"/>
      <c r="BK158" s="271"/>
      <c r="BL158" s="351"/>
      <c r="BM158" s="271"/>
      <c r="BN158" s="271"/>
      <c r="BO158" s="271"/>
      <c r="BP158" s="271"/>
      <c r="BQ158" s="271"/>
      <c r="BR158" s="271"/>
      <c r="BS158" s="271"/>
      <c r="BT158" s="271"/>
      <c r="BU158" s="271"/>
      <c r="BV158" s="271"/>
      <c r="BW158" s="271"/>
      <c r="BX158" s="271"/>
      <c r="BY158" s="271"/>
      <c r="BZ158" s="271"/>
      <c r="CA158" s="271"/>
      <c r="CB158" s="271"/>
      <c r="CC158" s="271"/>
      <c r="CD158" s="271"/>
      <c r="CE158" s="271"/>
      <c r="CF158" s="271"/>
      <c r="CG158" s="271"/>
      <c r="CH158" s="271"/>
      <c r="CI158" s="271"/>
      <c r="CJ158" s="271"/>
      <c r="CK158" s="271"/>
      <c r="CL158" s="271"/>
      <c r="CM158" s="271"/>
      <c r="CN158" s="271"/>
      <c r="CO158" s="271"/>
      <c r="CP158" s="271"/>
      <c r="CQ158" s="271"/>
      <c r="CR158" s="351"/>
      <c r="CS158" s="271"/>
      <c r="CT158" s="271"/>
      <c r="CU158" s="271"/>
      <c r="CV158" s="271"/>
      <c r="CW158" s="271"/>
      <c r="CX158" s="271"/>
      <c r="CY158" s="271"/>
      <c r="CZ158" s="271"/>
      <c r="DA158" s="271"/>
      <c r="DB158" s="271"/>
      <c r="DC158" s="271"/>
      <c r="DD158" s="271"/>
      <c r="DE158" s="271"/>
      <c r="DF158" s="271"/>
      <c r="DG158" s="271"/>
      <c r="DH158" s="271"/>
      <c r="DI158" s="271"/>
      <c r="DJ158" s="271"/>
      <c r="DK158" s="271"/>
      <c r="DL158" s="271"/>
      <c r="DM158" s="271"/>
      <c r="DN158" s="271"/>
      <c r="DO158" s="271"/>
      <c r="DP158" s="271"/>
      <c r="DQ158" s="271"/>
      <c r="DR158" s="271"/>
      <c r="DS158" s="271"/>
      <c r="DT158" s="271"/>
      <c r="DU158" s="271"/>
      <c r="DV158" s="271"/>
      <c r="DW158" s="271"/>
      <c r="DX158" s="351"/>
      <c r="DY158" s="271"/>
      <c r="DZ158" s="271"/>
      <c r="EA158" s="271"/>
      <c r="EB158" s="271"/>
      <c r="EC158" s="271"/>
      <c r="ED158" s="271"/>
      <c r="EE158" s="271"/>
      <c r="EF158" s="271"/>
      <c r="EG158" s="271"/>
      <c r="EH158" s="271"/>
      <c r="EI158" s="271"/>
      <c r="EJ158" s="271"/>
      <c r="EK158" s="271"/>
      <c r="EL158" s="271"/>
      <c r="EM158" s="271"/>
      <c r="EN158" s="271"/>
      <c r="EO158" s="271"/>
      <c r="EP158" s="271"/>
      <c r="EQ158" s="271"/>
      <c r="ER158" s="271"/>
      <c r="ES158" s="271"/>
      <c r="ET158" s="271"/>
      <c r="EU158" s="271"/>
      <c r="EV158" s="271"/>
      <c r="EW158" s="271"/>
      <c r="EX158" s="165"/>
      <c r="EY158" s="45"/>
      <c r="EZ158" s="165"/>
      <c r="FA158" s="45"/>
      <c r="FB158" s="165"/>
      <c r="FC158" s="45"/>
      <c r="FD158" s="107"/>
      <c r="FE158" s="21"/>
      <c r="FF158" s="21"/>
      <c r="FG158" s="164"/>
      <c r="FH158" s="165"/>
      <c r="FI158" s="45"/>
      <c r="FJ158" s="165"/>
      <c r="FK158" s="165"/>
      <c r="FL158" s="165"/>
      <c r="FM158" s="165"/>
      <c r="FN158" s="165"/>
      <c r="FO158" s="165"/>
      <c r="FP158" s="165"/>
      <c r="FQ158" s="165"/>
      <c r="FR158" s="165"/>
      <c r="FS158" s="165"/>
      <c r="FT158" s="165"/>
      <c r="FU158" s="165"/>
      <c r="FV158" s="165"/>
      <c r="FW158" s="165"/>
      <c r="FX158" s="45"/>
      <c r="FY158" s="45"/>
      <c r="FZ158" s="165"/>
      <c r="GA158" s="165"/>
      <c r="GB158" s="165"/>
      <c r="GC158" s="45"/>
      <c r="GD158" s="165"/>
      <c r="GE158" s="45"/>
      <c r="GF158" s="165"/>
      <c r="GG158" s="45"/>
      <c r="GH158" s="165"/>
      <c r="GI158" s="45"/>
      <c r="GJ158" s="107"/>
      <c r="GK158" s="21"/>
      <c r="GL158" s="21"/>
      <c r="GM158" s="164"/>
      <c r="GN158" s="165"/>
      <c r="GO158" s="45"/>
      <c r="GP158" s="165"/>
      <c r="GQ158" s="165"/>
      <c r="GR158" s="165"/>
      <c r="GS158" s="165"/>
      <c r="GT158" s="165"/>
      <c r="GU158" s="165"/>
      <c r="GV158" s="165"/>
      <c r="GW158" s="165"/>
      <c r="GX158" s="165"/>
      <c r="GY158" s="165"/>
      <c r="GZ158" s="165"/>
      <c r="HA158" s="165"/>
      <c r="HB158" s="165"/>
      <c r="HC158" s="165"/>
      <c r="HD158" s="45"/>
      <c r="HE158" s="45"/>
      <c r="HF158" s="165"/>
      <c r="HG158" s="165"/>
      <c r="HH158" s="165"/>
      <c r="HI158" s="45"/>
      <c r="HJ158" s="165"/>
      <c r="HK158" s="45"/>
      <c r="HL158" s="165"/>
      <c r="HM158" s="45"/>
      <c r="HN158" s="165"/>
      <c r="HO158" s="45"/>
      <c r="HP158" s="107"/>
      <c r="HQ158" s="21"/>
      <c r="HR158" s="21"/>
      <c r="HS158" s="164"/>
      <c r="HT158" s="165"/>
      <c r="HU158" s="45"/>
      <c r="HV158" s="165"/>
      <c r="HW158" s="165"/>
      <c r="HX158" s="165"/>
      <c r="HY158" s="165"/>
      <c r="HZ158" s="165"/>
      <c r="IA158" s="165"/>
      <c r="IB158" s="165"/>
      <c r="IC158" s="165"/>
      <c r="ID158" s="165"/>
      <c r="IE158" s="165"/>
      <c r="IF158" s="165"/>
      <c r="IG158" s="165"/>
      <c r="IH158" s="165"/>
      <c r="II158" s="165"/>
      <c r="IJ158" s="45"/>
      <c r="IK158" s="45"/>
      <c r="IL158" s="165"/>
      <c r="IM158" s="165"/>
      <c r="IN158" s="165"/>
      <c r="IO158" s="45"/>
      <c r="IP158" s="165"/>
      <c r="IQ158" s="45"/>
      <c r="IR158" s="165"/>
      <c r="IS158" s="45"/>
      <c r="IT158" s="165"/>
      <c r="IU158" s="45"/>
      <c r="IV158" s="107"/>
      <c r="IW158" s="21"/>
      <c r="IX158" s="21"/>
      <c r="IY158" s="164"/>
      <c r="IZ158" s="165"/>
      <c r="JA158" s="45"/>
      <c r="JB158" s="165"/>
      <c r="JC158" s="165"/>
      <c r="JD158" s="165"/>
      <c r="JE158" s="165"/>
      <c r="JF158" s="165"/>
      <c r="JG158" s="165"/>
      <c r="JH158" s="165"/>
      <c r="JI158" s="165"/>
      <c r="JJ158" s="165"/>
      <c r="JK158" s="165"/>
      <c r="JL158" s="165"/>
      <c r="JM158" s="165"/>
      <c r="JN158" s="165"/>
      <c r="JO158" s="165"/>
      <c r="JP158" s="45"/>
      <c r="JQ158" s="45"/>
      <c r="JR158" s="165"/>
      <c r="JS158" s="165"/>
      <c r="JT158" s="165"/>
      <c r="JU158" s="45"/>
      <c r="JV158" s="165"/>
      <c r="JW158" s="45"/>
      <c r="JX158" s="165"/>
      <c r="JY158" s="45"/>
      <c r="JZ158" s="165"/>
      <c r="KA158" s="45"/>
      <c r="KB158" s="107"/>
      <c r="KC158" s="21"/>
      <c r="KD158" s="21"/>
      <c r="KE158" s="164"/>
      <c r="KF158" s="165"/>
      <c r="KG158" s="45"/>
      <c r="KH158" s="165"/>
      <c r="KI158" s="165"/>
      <c r="KJ158" s="165"/>
      <c r="KK158" s="165"/>
      <c r="KL158" s="165"/>
      <c r="KM158" s="165"/>
      <c r="KN158" s="165"/>
      <c r="KO158" s="165"/>
      <c r="KP158" s="165"/>
      <c r="KQ158" s="165"/>
      <c r="KR158" s="165"/>
      <c r="KS158" s="165"/>
      <c r="KT158" s="165"/>
      <c r="KU158" s="165"/>
      <c r="KV158" s="45"/>
      <c r="KW158" s="45"/>
      <c r="KX158" s="165"/>
      <c r="KY158" s="165"/>
      <c r="KZ158" s="165"/>
      <c r="LA158" s="45"/>
      <c r="LB158" s="165"/>
      <c r="LC158" s="45"/>
      <c r="LD158" s="165"/>
      <c r="LE158" s="45"/>
      <c r="LF158" s="165"/>
      <c r="LG158" s="45"/>
      <c r="LH158" s="107"/>
      <c r="LI158" s="21"/>
      <c r="LJ158" s="21"/>
      <c r="LK158" s="164"/>
      <c r="LL158" s="165"/>
      <c r="LM158" s="45"/>
      <c r="LN158" s="165"/>
      <c r="LO158" s="165"/>
      <c r="LP158" s="165"/>
      <c r="LQ158" s="165"/>
      <c r="LR158" s="165"/>
      <c r="LS158" s="165"/>
      <c r="LT158" s="165"/>
      <c r="LU158" s="165"/>
      <c r="LV158" s="165"/>
      <c r="LW158" s="165"/>
      <c r="LX158" s="165"/>
      <c r="LY158" s="165"/>
      <c r="LZ158" s="165"/>
      <c r="MA158" s="165"/>
      <c r="MB158" s="45"/>
      <c r="MC158" s="45"/>
      <c r="MD158" s="165"/>
      <c r="ME158" s="165"/>
      <c r="MF158" s="165"/>
      <c r="MG158" s="45"/>
      <c r="MH158" s="165"/>
      <c r="MI158" s="45"/>
      <c r="MJ158" s="165"/>
      <c r="MK158" s="45"/>
      <c r="ML158" s="165"/>
      <c r="MM158" s="45"/>
      <c r="MN158" s="107"/>
      <c r="MO158" s="21"/>
      <c r="MP158" s="21"/>
      <c r="MQ158" s="164"/>
      <c r="MR158" s="165"/>
      <c r="MS158" s="45"/>
      <c r="MT158" s="165"/>
      <c r="MU158" s="165"/>
      <c r="MV158" s="165"/>
      <c r="MW158" s="165"/>
      <c r="MX158" s="165"/>
      <c r="MY158" s="165"/>
      <c r="MZ158" s="165"/>
      <c r="NA158" s="165"/>
      <c r="NB158" s="165"/>
      <c r="NC158" s="165"/>
      <c r="ND158" s="165"/>
      <c r="NE158" s="165"/>
      <c r="NF158" s="165"/>
      <c r="NG158" s="165"/>
      <c r="NH158" s="45"/>
      <c r="NI158" s="45"/>
      <c r="NJ158" s="165"/>
      <c r="NK158" s="165"/>
      <c r="NL158" s="165"/>
      <c r="NM158" s="45"/>
      <c r="NN158" s="165"/>
      <c r="NO158" s="45"/>
      <c r="NP158" s="165"/>
      <c r="NQ158" s="45"/>
      <c r="NR158" s="165"/>
      <c r="NS158" s="45"/>
      <c r="NT158" s="107"/>
      <c r="NU158" s="21"/>
      <c r="NV158" s="21"/>
      <c r="NW158" s="164"/>
      <c r="NX158" s="165"/>
      <c r="NY158" s="45"/>
      <c r="NZ158" s="165"/>
      <c r="OA158" s="165"/>
      <c r="OB158" s="165"/>
      <c r="OC158" s="165"/>
      <c r="OD158" s="165"/>
      <c r="OE158" s="165"/>
      <c r="OF158" s="165"/>
      <c r="OG158" s="165"/>
      <c r="OH158" s="165"/>
      <c r="OI158" s="165"/>
      <c r="OJ158" s="165"/>
      <c r="OK158" s="165"/>
      <c r="OL158" s="165"/>
      <c r="OM158" s="165"/>
      <c r="ON158" s="45"/>
      <c r="OO158" s="45"/>
      <c r="OP158" s="165"/>
      <c r="OQ158" s="165"/>
      <c r="OR158" s="165"/>
      <c r="OS158" s="45"/>
      <c r="OT158" s="165"/>
      <c r="OU158" s="45"/>
      <c r="OV158" s="165"/>
      <c r="OW158" s="45"/>
      <c r="OX158" s="165"/>
      <c r="OY158" s="45"/>
      <c r="OZ158" s="107"/>
      <c r="PA158" s="21"/>
      <c r="PB158" s="21"/>
      <c r="PC158" s="164"/>
      <c r="PD158" s="165"/>
      <c r="PE158" s="45"/>
      <c r="PF158" s="165"/>
      <c r="PG158" s="165"/>
      <c r="PH158" s="165"/>
      <c r="PI158" s="165"/>
      <c r="PJ158" s="165"/>
      <c r="PK158" s="165"/>
      <c r="PL158" s="165"/>
      <c r="PM158" s="165"/>
      <c r="PN158" s="165"/>
      <c r="PO158" s="165"/>
      <c r="PP158" s="165"/>
      <c r="PQ158" s="165"/>
      <c r="PR158" s="165"/>
      <c r="PS158" s="165"/>
      <c r="PT158" s="45"/>
      <c r="PU158" s="45"/>
      <c r="PV158" s="165"/>
      <c r="PW158" s="165"/>
      <c r="PX158" s="165"/>
      <c r="PY158" s="45"/>
      <c r="PZ158" s="165"/>
      <c r="QA158" s="45"/>
      <c r="QB158" s="165"/>
      <c r="QC158" s="45"/>
      <c r="QD158" s="165"/>
      <c r="QE158" s="45"/>
      <c r="QF158" s="107"/>
      <c r="QG158" s="21"/>
      <c r="QH158" s="21"/>
      <c r="QI158" s="164"/>
      <c r="QJ158" s="165"/>
      <c r="QK158" s="45"/>
      <c r="QL158" s="165"/>
      <c r="QM158" s="165"/>
      <c r="QN158" s="165"/>
      <c r="QO158" s="165"/>
      <c r="QP158" s="165"/>
      <c r="QQ158" s="165"/>
      <c r="QR158" s="165"/>
      <c r="QS158" s="165"/>
      <c r="QT158" s="165"/>
      <c r="QU158" s="165"/>
      <c r="QV158" s="165"/>
      <c r="QW158" s="165"/>
      <c r="QX158" s="165"/>
      <c r="QY158" s="165"/>
      <c r="QZ158" s="45"/>
      <c r="RA158" s="45"/>
      <c r="RB158" s="165"/>
      <c r="RC158" s="165"/>
      <c r="RD158" s="165"/>
      <c r="RE158" s="45"/>
      <c r="RF158" s="165"/>
      <c r="RG158" s="45"/>
      <c r="RH158" s="165"/>
      <c r="RI158" s="45"/>
      <c r="RJ158" s="165"/>
      <c r="RK158" s="45"/>
      <c r="RL158" s="107"/>
      <c r="RM158" s="21"/>
      <c r="RN158" s="21"/>
      <c r="RO158" s="164"/>
      <c r="RP158" s="165"/>
      <c r="RQ158" s="45"/>
      <c r="RR158" s="165"/>
      <c r="RS158" s="165"/>
      <c r="RT158" s="165"/>
      <c r="RU158" s="165"/>
      <c r="RV158" s="165"/>
      <c r="RW158" s="165"/>
      <c r="RX158" s="165"/>
      <c r="RY158" s="165"/>
      <c r="RZ158" s="165"/>
      <c r="SA158" s="165"/>
      <c r="SB158" s="165"/>
      <c r="SC158" s="165"/>
      <c r="SD158" s="165"/>
      <c r="SE158" s="165"/>
      <c r="SF158" s="45"/>
      <c r="SG158" s="45"/>
      <c r="SH158" s="165"/>
      <c r="SI158" s="165"/>
      <c r="SJ158" s="165"/>
      <c r="SK158" s="45"/>
      <c r="SL158" s="165"/>
      <c r="SM158" s="45"/>
      <c r="SN158" s="165"/>
      <c r="SO158" s="45"/>
      <c r="SP158" s="165"/>
      <c r="SQ158" s="45"/>
      <c r="SR158" s="107"/>
      <c r="SS158" s="21"/>
      <c r="ST158" s="21"/>
      <c r="SU158" s="164"/>
      <c r="SV158" s="165"/>
      <c r="SW158" s="45"/>
      <c r="SX158" s="165"/>
      <c r="SY158" s="165"/>
      <c r="SZ158" s="165"/>
      <c r="TA158" s="165"/>
      <c r="TB158" s="165"/>
      <c r="TC158" s="165"/>
      <c r="TD158" s="165"/>
      <c r="TE158" s="165"/>
      <c r="TF158" s="165"/>
      <c r="TG158" s="165"/>
      <c r="TH158" s="165"/>
      <c r="TI158" s="165"/>
      <c r="TJ158" s="165"/>
      <c r="TK158" s="165"/>
      <c r="TL158" s="45"/>
      <c r="TM158" s="45"/>
      <c r="TN158" s="165"/>
      <c r="TO158" s="165"/>
      <c r="TP158" s="165"/>
      <c r="TQ158" s="45"/>
      <c r="TR158" s="165"/>
      <c r="TS158" s="45"/>
      <c r="TT158" s="165"/>
      <c r="TU158" s="45"/>
      <c r="TV158" s="165"/>
      <c r="TW158" s="45"/>
      <c r="TX158" s="107"/>
      <c r="TY158" s="21"/>
      <c r="TZ158" s="21"/>
      <c r="UA158" s="164"/>
      <c r="UB158" s="165"/>
      <c r="UC158" s="45"/>
      <c r="UD158" s="165"/>
      <c r="UE158" s="165"/>
      <c r="UF158" s="165"/>
      <c r="UG158" s="165"/>
      <c r="UH158" s="165"/>
      <c r="UI158" s="165"/>
      <c r="UJ158" s="165"/>
      <c r="UK158" s="165"/>
      <c r="UL158" s="165"/>
      <c r="UM158" s="165"/>
      <c r="UN158" s="165"/>
      <c r="UO158" s="165"/>
      <c r="UP158" s="165"/>
      <c r="UQ158" s="165"/>
      <c r="UR158" s="45"/>
      <c r="US158" s="45"/>
      <c r="UT158" s="165"/>
      <c r="UU158" s="165"/>
      <c r="UV158" s="165"/>
      <c r="UW158" s="45"/>
      <c r="UX158" s="165"/>
      <c r="UY158" s="45"/>
      <c r="UZ158" s="165"/>
      <c r="VA158" s="45"/>
      <c r="VB158" s="165"/>
      <c r="VC158" s="45"/>
      <c r="VD158" s="107"/>
      <c r="VE158" s="21"/>
      <c r="VF158" s="21"/>
      <c r="VG158" s="164"/>
      <c r="VH158" s="165"/>
      <c r="VI158" s="45"/>
      <c r="VJ158" s="165"/>
      <c r="VK158" s="165"/>
      <c r="VL158" s="165"/>
      <c r="VM158" s="165"/>
      <c r="VN158" s="165"/>
      <c r="VO158" s="165"/>
      <c r="VP158" s="165"/>
      <c r="VQ158" s="165"/>
      <c r="VR158" s="165"/>
      <c r="VS158" s="165"/>
      <c r="VT158" s="165"/>
      <c r="VU158" s="165"/>
      <c r="VV158" s="165"/>
      <c r="VW158" s="165"/>
      <c r="VX158" s="45"/>
      <c r="VY158" s="45"/>
      <c r="VZ158" s="165"/>
      <c r="WA158" s="165"/>
      <c r="WB158" s="165"/>
      <c r="WC158" s="45"/>
      <c r="WD158" s="165"/>
      <c r="WE158" s="45"/>
      <c r="WF158" s="165"/>
      <c r="WG158" s="45"/>
      <c r="WH158" s="165"/>
      <c r="WI158" s="45"/>
      <c r="WJ158" s="107"/>
      <c r="WK158" s="21"/>
      <c r="WL158" s="21"/>
      <c r="WM158" s="164"/>
      <c r="WN158" s="165"/>
      <c r="WO158" s="45"/>
      <c r="WP158" s="165"/>
      <c r="WQ158" s="165"/>
      <c r="WR158" s="165"/>
      <c r="WS158" s="165"/>
      <c r="WT158" s="165"/>
      <c r="WU158" s="165"/>
      <c r="WV158" s="165"/>
      <c r="WW158" s="165"/>
      <c r="WX158" s="165"/>
      <c r="WY158" s="165"/>
      <c r="WZ158" s="165"/>
      <c r="XA158" s="165"/>
      <c r="XB158" s="165"/>
      <c r="XC158" s="165"/>
      <c r="XD158" s="45"/>
      <c r="XE158" s="45"/>
      <c r="XF158" s="165"/>
      <c r="XG158" s="165"/>
      <c r="XH158" s="165"/>
      <c r="XI158" s="45"/>
      <c r="XJ158" s="165"/>
      <c r="XK158" s="45"/>
      <c r="XL158" s="165"/>
      <c r="XM158" s="45"/>
      <c r="XN158" s="165"/>
      <c r="XO158" s="45"/>
      <c r="XP158" s="107"/>
      <c r="XQ158" s="21"/>
      <c r="XR158" s="21"/>
      <c r="XS158" s="164"/>
      <c r="XT158" s="165"/>
      <c r="XU158" s="45"/>
      <c r="XV158" s="165"/>
      <c r="XW158" s="165"/>
      <c r="XX158" s="165"/>
      <c r="XY158" s="165"/>
      <c r="XZ158" s="165"/>
      <c r="YA158" s="165"/>
      <c r="YB158" s="165"/>
      <c r="YC158" s="165"/>
      <c r="YD158" s="165"/>
      <c r="YE158" s="165"/>
      <c r="YF158" s="165"/>
      <c r="YG158" s="165"/>
      <c r="YH158" s="165"/>
      <c r="YI158" s="165"/>
      <c r="YJ158" s="45"/>
      <c r="YK158" s="45"/>
      <c r="YL158" s="165"/>
      <c r="YM158" s="165"/>
      <c r="YN158" s="165"/>
      <c r="YO158" s="45"/>
      <c r="YP158" s="165"/>
      <c r="YQ158" s="45"/>
      <c r="YR158" s="165"/>
      <c r="YS158" s="45"/>
      <c r="YT158" s="165"/>
      <c r="YU158" s="45"/>
      <c r="YV158" s="107"/>
      <c r="YW158" s="21"/>
      <c r="YX158" s="21"/>
      <c r="YY158" s="164"/>
      <c r="YZ158" s="165"/>
      <c r="ZA158" s="45"/>
      <c r="ZB158" s="165"/>
      <c r="ZC158" s="165"/>
      <c r="ZD158" s="165"/>
      <c r="ZE158" s="165"/>
      <c r="ZF158" s="165"/>
      <c r="ZG158" s="165"/>
      <c r="ZH158" s="165"/>
      <c r="ZI158" s="165"/>
      <c r="ZJ158" s="165"/>
      <c r="ZK158" s="165"/>
      <c r="ZL158" s="165"/>
      <c r="ZM158" s="165"/>
      <c r="ZN158" s="165"/>
      <c r="ZO158" s="165"/>
      <c r="ZP158" s="45"/>
      <c r="ZQ158" s="45"/>
      <c r="ZR158" s="165"/>
      <c r="ZS158" s="165"/>
      <c r="ZT158" s="165"/>
      <c r="ZU158" s="45"/>
      <c r="ZV158" s="165"/>
      <c r="ZW158" s="45"/>
      <c r="ZX158" s="165"/>
      <c r="ZY158" s="45"/>
      <c r="ZZ158" s="165"/>
      <c r="AAA158" s="45"/>
      <c r="AAB158" s="107"/>
      <c r="AAC158" s="21"/>
      <c r="AAD158" s="21"/>
      <c r="AAE158" s="164"/>
      <c r="AAF158" s="165"/>
      <c r="AAG158" s="45"/>
      <c r="AAH158" s="165"/>
      <c r="AAI158" s="165"/>
      <c r="AAJ158" s="165"/>
      <c r="AAK158" s="165"/>
      <c r="AAL158" s="165"/>
      <c r="AAM158" s="165"/>
      <c r="AAN158" s="165"/>
      <c r="AAO158" s="165"/>
      <c r="AAP158" s="165"/>
      <c r="AAQ158" s="165"/>
      <c r="AAR158" s="165"/>
      <c r="AAS158" s="165"/>
      <c r="AAT158" s="165"/>
      <c r="AAU158" s="165"/>
      <c r="AAV158" s="45"/>
      <c r="AAW158" s="45"/>
      <c r="AAX158" s="165"/>
      <c r="AAY158" s="165"/>
      <c r="AAZ158" s="165"/>
      <c r="ABA158" s="45"/>
      <c r="ABB158" s="165"/>
      <c r="ABC158" s="45"/>
      <c r="ABD158" s="165"/>
      <c r="ABE158" s="45"/>
      <c r="ABF158" s="165"/>
      <c r="ABG158" s="45"/>
      <c r="ABH158" s="107"/>
      <c r="ABI158" s="21"/>
      <c r="ABJ158" s="21"/>
      <c r="ABK158" s="164"/>
      <c r="ABL158" s="165"/>
      <c r="ABM158" s="45"/>
      <c r="ABN158" s="165"/>
      <c r="ABO158" s="165"/>
      <c r="ABP158" s="165"/>
      <c r="ABQ158" s="165"/>
      <c r="ABR158" s="165"/>
      <c r="ABS158" s="165"/>
      <c r="ABT158" s="165"/>
      <c r="ABU158" s="165"/>
      <c r="ABV158" s="165"/>
      <c r="ABW158" s="165"/>
      <c r="ABX158" s="165"/>
      <c r="ABY158" s="165"/>
      <c r="ABZ158" s="165"/>
      <c r="ACA158" s="165"/>
      <c r="ACB158" s="45"/>
      <c r="ACC158" s="45"/>
      <c r="ACD158" s="165"/>
      <c r="ACE158" s="165"/>
      <c r="ACF158" s="165"/>
      <c r="ACG158" s="45"/>
      <c r="ACH158" s="165"/>
      <c r="ACI158" s="45"/>
      <c r="ACJ158" s="165"/>
      <c r="ACK158" s="45"/>
      <c r="ACL158" s="165"/>
      <c r="ACM158" s="45"/>
      <c r="ACN158" s="107"/>
      <c r="ACO158" s="21"/>
      <c r="ACP158" s="21"/>
      <c r="ACQ158" s="164"/>
      <c r="ACR158" s="165"/>
      <c r="ACS158" s="45"/>
      <c r="ACT158" s="165"/>
      <c r="ACU158" s="165"/>
      <c r="ACV158" s="165"/>
      <c r="ACW158" s="165"/>
      <c r="ACX158" s="165"/>
      <c r="ACY158" s="165"/>
      <c r="ACZ158" s="165"/>
      <c r="ADA158" s="165"/>
      <c r="ADB158" s="165"/>
      <c r="ADC158" s="165"/>
      <c r="ADD158" s="165"/>
      <c r="ADE158" s="165"/>
      <c r="ADF158" s="165"/>
      <c r="ADG158" s="165"/>
      <c r="ADH158" s="45"/>
      <c r="ADI158" s="45"/>
      <c r="ADJ158" s="165"/>
      <c r="ADK158" s="165"/>
      <c r="ADL158" s="165"/>
      <c r="ADM158" s="45"/>
      <c r="ADN158" s="165"/>
      <c r="ADO158" s="45"/>
      <c r="ADP158" s="165"/>
      <c r="ADQ158" s="45"/>
      <c r="ADR158" s="165"/>
      <c r="ADS158" s="45"/>
      <c r="ADT158" s="107"/>
      <c r="ADU158" s="21"/>
      <c r="ADV158" s="21"/>
      <c r="ADW158" s="164"/>
      <c r="ADX158" s="165"/>
      <c r="ADY158" s="45"/>
      <c r="ADZ158" s="165"/>
      <c r="AEA158" s="165"/>
      <c r="AEB158" s="165"/>
      <c r="AEC158" s="165"/>
      <c r="AED158" s="165"/>
      <c r="AEE158" s="165"/>
      <c r="AEF158" s="165"/>
      <c r="AEG158" s="165"/>
      <c r="AEH158" s="165"/>
      <c r="AEI158" s="165"/>
      <c r="AEJ158" s="165"/>
      <c r="AEK158" s="165"/>
      <c r="AEL158" s="165"/>
      <c r="AEM158" s="165"/>
      <c r="AEN158" s="45"/>
      <c r="AEO158" s="45"/>
      <c r="AEP158" s="165"/>
      <c r="AEQ158" s="165"/>
      <c r="AER158" s="165"/>
      <c r="AES158" s="45"/>
      <c r="AET158" s="165"/>
      <c r="AEU158" s="45"/>
      <c r="AEV158" s="165"/>
      <c r="AEW158" s="45"/>
      <c r="AEX158" s="165"/>
      <c r="AEY158" s="45"/>
      <c r="AEZ158" s="107"/>
      <c r="AFA158" s="21"/>
      <c r="AFB158" s="21"/>
      <c r="AFC158" s="164"/>
      <c r="AFD158" s="165"/>
      <c r="AFE158" s="45"/>
      <c r="AFF158" s="165"/>
      <c r="AFG158" s="165"/>
      <c r="AFH158" s="165"/>
      <c r="AFI158" s="165"/>
      <c r="AFJ158" s="165"/>
      <c r="AFK158" s="165"/>
      <c r="AFL158" s="165"/>
      <c r="AFM158" s="165"/>
      <c r="AFN158" s="165"/>
      <c r="AFO158" s="165"/>
      <c r="AFP158" s="165"/>
      <c r="AFQ158" s="165"/>
      <c r="AFR158" s="165"/>
      <c r="AFS158" s="165"/>
      <c r="AFT158" s="45"/>
      <c r="AFU158" s="45"/>
      <c r="AFV158" s="165"/>
      <c r="AFW158" s="165"/>
      <c r="AFX158" s="165"/>
      <c r="AFY158" s="45"/>
      <c r="AFZ158" s="165"/>
      <c r="AGA158" s="45"/>
      <c r="AGB158" s="165"/>
      <c r="AGC158" s="45"/>
      <c r="AGD158" s="165"/>
      <c r="AGE158" s="45"/>
      <c r="AGF158" s="107"/>
      <c r="AGG158" s="21"/>
      <c r="AGH158" s="21"/>
      <c r="AGI158" s="164"/>
      <c r="AGJ158" s="165"/>
      <c r="AGK158" s="45"/>
      <c r="AGL158" s="165"/>
      <c r="AGM158" s="165"/>
      <c r="AGN158" s="165"/>
      <c r="AGO158" s="165"/>
      <c r="AGP158" s="165"/>
      <c r="AGQ158" s="165"/>
      <c r="AGR158" s="165"/>
      <c r="AGS158" s="165"/>
      <c r="AGT158" s="165"/>
      <c r="AGU158" s="165"/>
      <c r="AGV158" s="165"/>
      <c r="AGW158" s="165"/>
      <c r="AGX158" s="165"/>
      <c r="AGY158" s="165"/>
      <c r="AGZ158" s="45"/>
      <c r="AHA158" s="45"/>
      <c r="AHB158" s="165"/>
      <c r="AHC158" s="165"/>
      <c r="AHD158" s="165"/>
      <c r="AHE158" s="45"/>
      <c r="AHF158" s="165"/>
      <c r="AHG158" s="45"/>
      <c r="AHH158" s="165"/>
      <c r="AHI158" s="45"/>
      <c r="AHJ158" s="165"/>
      <c r="AHK158" s="45"/>
      <c r="AHL158" s="107"/>
      <c r="AHM158" s="21"/>
      <c r="AHN158" s="21"/>
      <c r="AHO158" s="164"/>
      <c r="AHP158" s="165"/>
      <c r="AHQ158" s="45"/>
      <c r="AHR158" s="165"/>
      <c r="AHS158" s="165"/>
      <c r="AHT158" s="165"/>
      <c r="AHU158" s="165"/>
      <c r="AHV158" s="165"/>
      <c r="AHW158" s="165"/>
      <c r="AHX158" s="165"/>
      <c r="AHY158" s="165"/>
      <c r="AHZ158" s="165"/>
      <c r="AIA158" s="165"/>
      <c r="AIB158" s="165"/>
      <c r="AIC158" s="165"/>
      <c r="AID158" s="165"/>
      <c r="AIE158" s="165"/>
      <c r="AIF158" s="45"/>
      <c r="AIG158" s="45"/>
      <c r="AIH158" s="165"/>
      <c r="AII158" s="165"/>
      <c r="AIJ158" s="165"/>
      <c r="AIK158" s="45"/>
      <c r="AIL158" s="165"/>
      <c r="AIM158" s="45"/>
      <c r="AIN158" s="165"/>
      <c r="AIO158" s="45"/>
      <c r="AIP158" s="165"/>
      <c r="AIQ158" s="45"/>
      <c r="AIR158" s="107"/>
      <c r="AIS158" s="21"/>
      <c r="AIT158" s="21"/>
      <c r="AIU158" s="164"/>
      <c r="AIV158" s="165"/>
      <c r="AIW158" s="45"/>
      <c r="AIX158" s="165"/>
      <c r="AIY158" s="165"/>
      <c r="AIZ158" s="165"/>
      <c r="AJA158" s="165"/>
      <c r="AJB158" s="165"/>
      <c r="AJC158" s="165"/>
      <c r="AJD158" s="165"/>
      <c r="AJE158" s="165"/>
      <c r="AJF158" s="165"/>
      <c r="AJG158" s="165"/>
      <c r="AJH158" s="165"/>
      <c r="AJI158" s="165"/>
      <c r="AJJ158" s="165"/>
      <c r="AJK158" s="165"/>
      <c r="AJL158" s="45"/>
      <c r="AJM158" s="45"/>
      <c r="AJN158" s="165"/>
      <c r="AJO158" s="165"/>
      <c r="AJP158" s="165"/>
      <c r="AJQ158" s="45"/>
      <c r="AJR158" s="165"/>
      <c r="AJS158" s="45"/>
      <c r="AJT158" s="165"/>
      <c r="AJU158" s="45"/>
      <c r="AJV158" s="165"/>
      <c r="AJW158" s="45"/>
      <c r="AJX158" s="107"/>
      <c r="AJY158" s="21"/>
      <c r="AJZ158" s="21"/>
      <c r="AKA158" s="164"/>
      <c r="AKB158" s="165"/>
      <c r="AKC158" s="45"/>
      <c r="AKD158" s="165"/>
      <c r="AKE158" s="165"/>
      <c r="AKF158" s="165"/>
      <c r="AKG158" s="165"/>
      <c r="AKH158" s="165"/>
      <c r="AKI158" s="165"/>
      <c r="AKJ158" s="165"/>
      <c r="AKK158" s="165"/>
      <c r="AKL158" s="165"/>
      <c r="AKM158" s="165"/>
      <c r="AKN158" s="165"/>
      <c r="AKO158" s="165"/>
      <c r="AKP158" s="165"/>
      <c r="AKQ158" s="165"/>
      <c r="AKR158" s="45"/>
      <c r="AKS158" s="45"/>
      <c r="AKT158" s="165"/>
      <c r="AKU158" s="165"/>
      <c r="AKV158" s="165"/>
      <c r="AKW158" s="45"/>
      <c r="AKX158" s="165"/>
      <c r="AKY158" s="45"/>
      <c r="AKZ158" s="165"/>
      <c r="ALA158" s="45"/>
      <c r="ALB158" s="165"/>
      <c r="ALC158" s="45"/>
      <c r="ALD158" s="107"/>
      <c r="ALE158" s="21"/>
      <c r="ALF158" s="21"/>
      <c r="ALG158" s="164"/>
      <c r="ALH158" s="165"/>
      <c r="ALI158" s="45"/>
      <c r="ALJ158" s="165"/>
      <c r="ALK158" s="165"/>
      <c r="ALL158" s="165"/>
      <c r="ALM158" s="165"/>
      <c r="ALN158" s="165"/>
      <c r="ALO158" s="165"/>
      <c r="ALP158" s="165"/>
      <c r="ALQ158" s="165"/>
      <c r="ALR158" s="165"/>
      <c r="ALS158" s="165"/>
      <c r="ALT158" s="165"/>
      <c r="ALU158" s="165"/>
      <c r="ALV158" s="165"/>
      <c r="ALW158" s="165"/>
      <c r="ALX158" s="45"/>
      <c r="ALY158" s="45"/>
      <c r="ALZ158" s="165"/>
      <c r="AMA158" s="165"/>
      <c r="AMB158" s="165"/>
      <c r="AMC158" s="45"/>
      <c r="AMD158" s="165"/>
      <c r="AME158" s="45"/>
      <c r="AMF158" s="165"/>
      <c r="AMG158" s="45"/>
      <c r="AMH158" s="165"/>
      <c r="AMI158" s="45"/>
      <c r="AMJ158" s="107"/>
      <c r="AMK158" s="21"/>
      <c r="AML158" s="21"/>
      <c r="AMM158" s="164"/>
      <c r="AMN158" s="165"/>
      <c r="AMO158" s="45"/>
      <c r="AMP158" s="165"/>
      <c r="AMQ158" s="165"/>
      <c r="AMR158" s="165"/>
      <c r="AMS158" s="165"/>
      <c r="AMT158" s="165"/>
      <c r="AMU158" s="165"/>
      <c r="AMV158" s="165"/>
      <c r="AMW158" s="165"/>
      <c r="AMX158" s="165"/>
      <c r="AMY158" s="165"/>
      <c r="AMZ158" s="165"/>
      <c r="ANA158" s="165"/>
      <c r="ANB158" s="165"/>
      <c r="ANC158" s="165"/>
      <c r="AND158" s="45"/>
      <c r="ANE158" s="45"/>
      <c r="ANF158" s="165"/>
      <c r="ANG158" s="165"/>
      <c r="ANH158" s="165"/>
      <c r="ANI158" s="45"/>
      <c r="ANJ158" s="165"/>
      <c r="ANK158" s="45"/>
      <c r="ANL158" s="165"/>
      <c r="ANM158" s="45"/>
      <c r="ANN158" s="165"/>
      <c r="ANO158" s="45"/>
      <c r="ANP158" s="107"/>
      <c r="ANQ158" s="21"/>
      <c r="ANR158" s="21"/>
      <c r="ANS158" s="164"/>
      <c r="ANT158" s="165"/>
      <c r="ANU158" s="45"/>
      <c r="ANV158" s="165"/>
      <c r="ANW158" s="165"/>
      <c r="ANX158" s="165"/>
      <c r="ANY158" s="165"/>
      <c r="ANZ158" s="165"/>
      <c r="AOA158" s="165"/>
      <c r="AOB158" s="165"/>
      <c r="AOC158" s="165"/>
      <c r="AOD158" s="165"/>
      <c r="AOE158" s="165"/>
      <c r="AOF158" s="165"/>
      <c r="AOG158" s="165"/>
      <c r="AOH158" s="165"/>
      <c r="AOI158" s="165"/>
      <c r="AOJ158" s="45"/>
      <c r="AOK158" s="45"/>
      <c r="AOL158" s="165"/>
      <c r="AOM158" s="165"/>
      <c r="AON158" s="165"/>
      <c r="AOO158" s="45"/>
      <c r="AOP158" s="165"/>
      <c r="AOQ158" s="45"/>
      <c r="AOR158" s="165"/>
      <c r="AOS158" s="45"/>
      <c r="AOT158" s="165"/>
      <c r="AOU158" s="45"/>
      <c r="AOV158" s="107"/>
      <c r="AOW158" s="21"/>
      <c r="AOX158" s="21"/>
      <c r="AOY158" s="164"/>
      <c r="AOZ158" s="165"/>
      <c r="APA158" s="45"/>
      <c r="APB158" s="165"/>
      <c r="APC158" s="165"/>
      <c r="APD158" s="165"/>
      <c r="APE158" s="165"/>
      <c r="APF158" s="165"/>
      <c r="APG158" s="165"/>
      <c r="APH158" s="165"/>
      <c r="API158" s="165"/>
      <c r="APJ158" s="165"/>
      <c r="APK158" s="165"/>
      <c r="APL158" s="165"/>
      <c r="APM158" s="165"/>
      <c r="APN158" s="165"/>
      <c r="APO158" s="165"/>
      <c r="APP158" s="45"/>
      <c r="APQ158" s="45"/>
      <c r="APR158" s="165"/>
      <c r="APS158" s="165"/>
      <c r="APT158" s="165"/>
      <c r="APU158" s="45"/>
      <c r="APV158" s="165"/>
      <c r="APW158" s="45"/>
      <c r="APX158" s="165"/>
      <c r="APY158" s="45"/>
      <c r="APZ158" s="165"/>
      <c r="AQA158" s="45"/>
      <c r="AQB158" s="107"/>
      <c r="AQC158" s="21"/>
      <c r="AQD158" s="21"/>
      <c r="AQE158" s="164"/>
      <c r="AQF158" s="165"/>
      <c r="AQG158" s="45"/>
      <c r="AQH158" s="165"/>
      <c r="AQI158" s="165"/>
      <c r="AQJ158" s="165"/>
      <c r="AQK158" s="165"/>
      <c r="AQL158" s="165"/>
      <c r="AQM158" s="165"/>
      <c r="AQN158" s="165"/>
      <c r="AQO158" s="165"/>
      <c r="AQP158" s="165"/>
      <c r="AQQ158" s="165"/>
      <c r="AQR158" s="165"/>
      <c r="AQS158" s="165"/>
      <c r="AQT158" s="165"/>
      <c r="AQU158" s="165"/>
      <c r="AQV158" s="45"/>
      <c r="AQW158" s="45"/>
      <c r="AQX158" s="165"/>
      <c r="AQY158" s="165"/>
      <c r="AQZ158" s="165"/>
      <c r="ARA158" s="45"/>
      <c r="ARB158" s="165"/>
      <c r="ARC158" s="45"/>
      <c r="ARD158" s="165"/>
      <c r="ARE158" s="45"/>
      <c r="ARF158" s="165"/>
      <c r="ARG158" s="45"/>
      <c r="ARH158" s="107"/>
      <c r="ARI158" s="21"/>
      <c r="ARJ158" s="21"/>
      <c r="ARK158" s="164"/>
      <c r="ARL158" s="165"/>
      <c r="ARM158" s="45"/>
      <c r="ARN158" s="165"/>
      <c r="ARO158" s="165"/>
      <c r="ARP158" s="165"/>
      <c r="ARQ158" s="165"/>
      <c r="ARR158" s="165"/>
      <c r="ARS158" s="165"/>
      <c r="ART158" s="165"/>
      <c r="ARU158" s="165"/>
      <c r="ARV158" s="165"/>
      <c r="ARW158" s="165"/>
      <c r="ARX158" s="165"/>
      <c r="ARY158" s="165"/>
      <c r="ARZ158" s="165"/>
      <c r="ASA158" s="165"/>
      <c r="ASB158" s="45"/>
      <c r="ASC158" s="45"/>
      <c r="ASD158" s="165"/>
      <c r="ASE158" s="165"/>
      <c r="ASF158" s="165"/>
      <c r="ASG158" s="45"/>
      <c r="ASH158" s="165"/>
      <c r="ASI158" s="45"/>
      <c r="ASJ158" s="165"/>
      <c r="ASK158" s="45"/>
      <c r="ASL158" s="165"/>
      <c r="ASM158" s="45"/>
      <c r="ASN158" s="107"/>
      <c r="ASO158" s="21"/>
      <c r="ASP158" s="21"/>
      <c r="ASQ158" s="164"/>
      <c r="ASR158" s="165"/>
      <c r="ASS158" s="45"/>
      <c r="AST158" s="165"/>
      <c r="ASU158" s="165"/>
      <c r="ASV158" s="165"/>
      <c r="ASW158" s="165"/>
      <c r="ASX158" s="165"/>
      <c r="ASY158" s="165"/>
      <c r="ASZ158" s="165"/>
      <c r="ATA158" s="165"/>
      <c r="ATB158" s="165"/>
      <c r="ATC158" s="165"/>
      <c r="ATD158" s="165"/>
      <c r="ATE158" s="165"/>
      <c r="ATF158" s="165"/>
      <c r="ATG158" s="165"/>
      <c r="ATH158" s="45"/>
      <c r="ATI158" s="45"/>
      <c r="ATJ158" s="165"/>
      <c r="ATK158" s="165"/>
      <c r="ATL158" s="165"/>
      <c r="ATM158" s="45"/>
      <c r="ATN158" s="165"/>
      <c r="ATO158" s="45"/>
      <c r="ATP158" s="165"/>
      <c r="ATQ158" s="45"/>
      <c r="ATR158" s="165"/>
      <c r="ATS158" s="45"/>
      <c r="ATT158" s="107"/>
      <c r="ATU158" s="21"/>
      <c r="ATV158" s="21"/>
      <c r="ATW158" s="164"/>
      <c r="ATX158" s="165"/>
      <c r="ATY158" s="45"/>
      <c r="ATZ158" s="165"/>
      <c r="AUA158" s="165"/>
      <c r="AUB158" s="165"/>
      <c r="AUC158" s="165"/>
      <c r="AUD158" s="165"/>
      <c r="AUE158" s="165"/>
      <c r="AUF158" s="165"/>
      <c r="AUG158" s="165"/>
      <c r="AUH158" s="165"/>
      <c r="AUI158" s="165"/>
      <c r="AUJ158" s="165"/>
      <c r="AUK158" s="165"/>
      <c r="AUL158" s="165"/>
      <c r="AUM158" s="165"/>
      <c r="AUN158" s="45"/>
      <c r="AUO158" s="45"/>
      <c r="AUP158" s="165"/>
      <c r="AUQ158" s="165"/>
      <c r="AUR158" s="165"/>
      <c r="AUS158" s="45"/>
      <c r="AUT158" s="165"/>
      <c r="AUU158" s="45"/>
      <c r="AUV158" s="165"/>
      <c r="AUW158" s="45"/>
      <c r="AUX158" s="165"/>
      <c r="AUY158" s="45"/>
      <c r="AUZ158" s="107"/>
      <c r="AVA158" s="21"/>
      <c r="AVB158" s="21"/>
      <c r="AVC158" s="164"/>
      <c r="AVD158" s="165"/>
      <c r="AVE158" s="45"/>
      <c r="AVF158" s="165"/>
      <c r="AVG158" s="165"/>
      <c r="AVH158" s="165"/>
      <c r="AVI158" s="165"/>
      <c r="AVJ158" s="165"/>
      <c r="AVK158" s="165"/>
      <c r="AVL158" s="165"/>
      <c r="AVM158" s="165"/>
      <c r="AVN158" s="165"/>
      <c r="AVO158" s="165"/>
      <c r="AVP158" s="165"/>
      <c r="AVQ158" s="165"/>
      <c r="AVR158" s="165"/>
      <c r="AVS158" s="165"/>
      <c r="AVT158" s="45"/>
      <c r="AVU158" s="45"/>
      <c r="AVV158" s="165"/>
      <c r="AVW158" s="165"/>
      <c r="AVX158" s="165"/>
      <c r="AVY158" s="45"/>
      <c r="AVZ158" s="165"/>
      <c r="AWA158" s="45"/>
      <c r="AWB158" s="165"/>
      <c r="AWC158" s="45"/>
      <c r="AWD158" s="165"/>
      <c r="AWE158" s="45"/>
      <c r="AWF158" s="107"/>
      <c r="AWG158" s="21"/>
      <c r="AWH158" s="21"/>
      <c r="AWI158" s="164"/>
      <c r="AWJ158" s="165"/>
      <c r="AWK158" s="45"/>
      <c r="AWL158" s="165"/>
      <c r="AWM158" s="165"/>
      <c r="AWN158" s="165"/>
      <c r="AWO158" s="165"/>
      <c r="AWP158" s="165"/>
      <c r="AWQ158" s="165"/>
      <c r="AWR158" s="165"/>
      <c r="AWS158" s="165"/>
      <c r="AWT158" s="165"/>
      <c r="AWU158" s="165"/>
      <c r="AWV158" s="165"/>
      <c r="AWW158" s="165"/>
      <c r="AWX158" s="165"/>
      <c r="AWY158" s="165"/>
      <c r="AWZ158" s="45"/>
      <c r="AXA158" s="45"/>
      <c r="AXB158" s="165"/>
      <c r="AXC158" s="165"/>
      <c r="AXD158" s="165"/>
      <c r="AXE158" s="45"/>
      <c r="AXF158" s="165"/>
      <c r="AXG158" s="45"/>
      <c r="AXH158" s="165"/>
      <c r="AXI158" s="45"/>
      <c r="AXJ158" s="165"/>
      <c r="AXK158" s="45"/>
      <c r="AXL158" s="107"/>
      <c r="AXM158" s="21"/>
      <c r="AXN158" s="21"/>
      <c r="AXO158" s="164"/>
      <c r="AXP158" s="165"/>
      <c r="AXQ158" s="45"/>
      <c r="AXR158" s="165"/>
      <c r="AXS158" s="165"/>
      <c r="AXT158" s="165"/>
      <c r="AXU158" s="165"/>
      <c r="AXV158" s="165"/>
      <c r="AXW158" s="165"/>
      <c r="AXX158" s="165"/>
      <c r="AXY158" s="165"/>
      <c r="AXZ158" s="165"/>
      <c r="AYA158" s="165"/>
      <c r="AYB158" s="165"/>
      <c r="AYC158" s="165"/>
      <c r="AYD158" s="165"/>
      <c r="AYE158" s="165"/>
      <c r="AYF158" s="45"/>
      <c r="AYG158" s="45"/>
      <c r="AYH158" s="165"/>
      <c r="AYI158" s="165"/>
      <c r="AYJ158" s="165"/>
      <c r="AYK158" s="45"/>
      <c r="AYL158" s="165"/>
      <c r="AYM158" s="45"/>
      <c r="AYN158" s="165"/>
      <c r="AYO158" s="45"/>
      <c r="AYP158" s="165"/>
      <c r="AYQ158" s="45"/>
      <c r="AYR158" s="107"/>
      <c r="AYS158" s="21"/>
      <c r="AYT158" s="21"/>
      <c r="AYU158" s="164"/>
      <c r="AYV158" s="165"/>
      <c r="AYW158" s="45"/>
      <c r="AYX158" s="165"/>
      <c r="AYY158" s="165"/>
      <c r="AYZ158" s="165"/>
      <c r="AZA158" s="165"/>
      <c r="AZB158" s="165"/>
      <c r="AZC158" s="165"/>
      <c r="AZD158" s="165"/>
      <c r="AZE158" s="165"/>
      <c r="AZF158" s="165"/>
      <c r="AZG158" s="165"/>
      <c r="AZH158" s="165"/>
      <c r="AZI158" s="165"/>
      <c r="AZJ158" s="165"/>
      <c r="AZK158" s="165"/>
      <c r="AZL158" s="45"/>
      <c r="AZM158" s="45"/>
      <c r="AZN158" s="165"/>
      <c r="AZO158" s="165"/>
      <c r="AZP158" s="165"/>
      <c r="AZQ158" s="45"/>
      <c r="AZR158" s="165"/>
      <c r="AZS158" s="45"/>
      <c r="AZT158" s="165"/>
      <c r="AZU158" s="45"/>
      <c r="AZV158" s="165"/>
      <c r="AZW158" s="45"/>
      <c r="AZX158" s="107"/>
      <c r="AZY158" s="21"/>
      <c r="AZZ158" s="21"/>
      <c r="BAA158" s="164"/>
      <c r="BAB158" s="165"/>
      <c r="BAC158" s="45"/>
      <c r="BAD158" s="165"/>
      <c r="BAE158" s="165"/>
      <c r="BAF158" s="165"/>
      <c r="BAG158" s="165"/>
      <c r="BAH158" s="165"/>
      <c r="BAI158" s="165"/>
      <c r="BAJ158" s="165"/>
      <c r="BAK158" s="165"/>
      <c r="BAL158" s="165"/>
      <c r="BAM158" s="165"/>
      <c r="BAN158" s="165"/>
      <c r="BAO158" s="165"/>
      <c r="BAP158" s="165"/>
      <c r="BAQ158" s="165"/>
      <c r="BAR158" s="45"/>
      <c r="BAS158" s="45"/>
      <c r="BAT158" s="165"/>
      <c r="BAU158" s="165"/>
      <c r="BAV158" s="165"/>
      <c r="BAW158" s="45"/>
      <c r="BAX158" s="165"/>
      <c r="BAY158" s="45"/>
      <c r="BAZ158" s="165"/>
      <c r="BBA158" s="45"/>
      <c r="BBB158" s="165"/>
      <c r="BBC158" s="45"/>
      <c r="BBD158" s="107"/>
      <c r="BBE158" s="21"/>
      <c r="BBF158" s="21"/>
      <c r="BBG158" s="164"/>
      <c r="BBH158" s="165"/>
      <c r="BBI158" s="45"/>
      <c r="BBJ158" s="165"/>
      <c r="BBK158" s="165"/>
      <c r="BBL158" s="165"/>
      <c r="BBM158" s="165"/>
      <c r="BBN158" s="165"/>
      <c r="BBO158" s="165"/>
      <c r="BBP158" s="165"/>
      <c r="BBQ158" s="165"/>
      <c r="BBR158" s="165"/>
      <c r="BBS158" s="165"/>
      <c r="BBT158" s="165"/>
      <c r="BBU158" s="165"/>
      <c r="BBV158" s="165"/>
      <c r="BBW158" s="165"/>
      <c r="BBX158" s="45"/>
      <c r="BBY158" s="45"/>
      <c r="BBZ158" s="165"/>
      <c r="BCA158" s="165"/>
      <c r="BCB158" s="165"/>
      <c r="BCC158" s="45"/>
      <c r="BCD158" s="165"/>
      <c r="BCE158" s="45"/>
      <c r="BCF158" s="165"/>
      <c r="BCG158" s="45"/>
      <c r="BCH158" s="165"/>
      <c r="BCI158" s="45"/>
      <c r="BCJ158" s="107"/>
      <c r="BCK158" s="21"/>
      <c r="BCL158" s="21"/>
      <c r="BCM158" s="164"/>
      <c r="BCN158" s="165"/>
      <c r="BCO158" s="45"/>
      <c r="BCP158" s="165"/>
      <c r="BCQ158" s="165"/>
      <c r="BCR158" s="165"/>
      <c r="BCS158" s="165"/>
      <c r="BCT158" s="165"/>
      <c r="BCU158" s="165"/>
      <c r="BCV158" s="165"/>
      <c r="BCW158" s="165"/>
      <c r="BCX158" s="165"/>
      <c r="BCY158" s="165"/>
      <c r="BCZ158" s="165"/>
      <c r="BDA158" s="165"/>
      <c r="BDB158" s="165"/>
      <c r="BDC158" s="165"/>
      <c r="BDD158" s="45"/>
      <c r="BDE158" s="45"/>
      <c r="BDF158" s="165"/>
      <c r="BDG158" s="165"/>
      <c r="BDH158" s="165"/>
      <c r="BDI158" s="45"/>
      <c r="BDJ158" s="165"/>
      <c r="BDK158" s="45"/>
      <c r="BDL158" s="165"/>
      <c r="BDM158" s="45"/>
      <c r="BDN158" s="165"/>
      <c r="BDO158" s="45"/>
      <c r="BDP158" s="107"/>
      <c r="BDQ158" s="21"/>
      <c r="BDR158" s="21"/>
      <c r="BDS158" s="164"/>
      <c r="BDT158" s="165"/>
      <c r="BDU158" s="45"/>
      <c r="BDV158" s="165"/>
      <c r="BDW158" s="165"/>
      <c r="BDX158" s="165"/>
      <c r="BDY158" s="165"/>
      <c r="BDZ158" s="165"/>
      <c r="BEA158" s="165"/>
      <c r="BEB158" s="165"/>
      <c r="BEC158" s="165"/>
      <c r="BED158" s="165"/>
      <c r="BEE158" s="165"/>
      <c r="BEF158" s="165"/>
      <c r="BEG158" s="165"/>
      <c r="BEH158" s="165"/>
      <c r="BEI158" s="165"/>
      <c r="BEJ158" s="45"/>
      <c r="BEK158" s="45"/>
      <c r="BEL158" s="165"/>
      <c r="BEM158" s="165"/>
      <c r="BEN158" s="165"/>
      <c r="BEO158" s="45"/>
      <c r="BEP158" s="165"/>
      <c r="BEQ158" s="45"/>
      <c r="BER158" s="165"/>
      <c r="BES158" s="45"/>
      <c r="BET158" s="165"/>
      <c r="BEU158" s="45"/>
      <c r="BEV158" s="107"/>
      <c r="BEW158" s="21"/>
      <c r="BEX158" s="21"/>
      <c r="BEY158" s="164"/>
      <c r="BEZ158" s="165"/>
      <c r="BFA158" s="45"/>
      <c r="BFB158" s="165"/>
      <c r="BFC158" s="165"/>
      <c r="BFD158" s="165"/>
      <c r="BFE158" s="165"/>
      <c r="BFF158" s="165"/>
      <c r="BFG158" s="165"/>
      <c r="BFH158" s="165"/>
      <c r="BFI158" s="165"/>
      <c r="BFJ158" s="165"/>
      <c r="BFK158" s="165"/>
      <c r="BFL158" s="165"/>
      <c r="BFM158" s="165"/>
      <c r="BFN158" s="165"/>
      <c r="BFO158" s="165"/>
      <c r="BFP158" s="45"/>
      <c r="BFQ158" s="45"/>
      <c r="BFR158" s="165"/>
      <c r="BFS158" s="165"/>
      <c r="BFT158" s="165"/>
      <c r="BFU158" s="45"/>
      <c r="BFV158" s="165"/>
      <c r="BFW158" s="45"/>
      <c r="BFX158" s="165"/>
      <c r="BFY158" s="45"/>
      <c r="BFZ158" s="165"/>
      <c r="BGA158" s="45"/>
      <c r="BGB158" s="107"/>
      <c r="BGC158" s="21"/>
      <c r="BGD158" s="21"/>
      <c r="BGE158" s="164"/>
      <c r="BGF158" s="165"/>
      <c r="BGG158" s="45"/>
      <c r="BGH158" s="165"/>
      <c r="BGI158" s="165"/>
      <c r="BGJ158" s="165"/>
      <c r="BGK158" s="165"/>
      <c r="BGL158" s="165"/>
      <c r="BGM158" s="165"/>
      <c r="BGN158" s="165"/>
      <c r="BGO158" s="165"/>
      <c r="BGP158" s="165"/>
      <c r="BGQ158" s="165"/>
      <c r="BGR158" s="165"/>
      <c r="BGS158" s="165"/>
      <c r="BGT158" s="165"/>
      <c r="BGU158" s="165"/>
      <c r="BGV158" s="45"/>
      <c r="BGW158" s="45"/>
      <c r="BGX158" s="165"/>
      <c r="BGY158" s="165"/>
      <c r="BGZ158" s="165"/>
      <c r="BHA158" s="45"/>
      <c r="BHB158" s="165"/>
      <c r="BHC158" s="45"/>
      <c r="BHD158" s="165"/>
      <c r="BHE158" s="45"/>
      <c r="BHF158" s="165"/>
      <c r="BHG158" s="45"/>
      <c r="BHH158" s="107"/>
      <c r="BHI158" s="21"/>
      <c r="BHJ158" s="21"/>
      <c r="BHK158" s="164"/>
      <c r="BHL158" s="165"/>
      <c r="BHM158" s="45"/>
      <c r="BHN158" s="165"/>
      <c r="BHO158" s="165"/>
      <c r="BHP158" s="165"/>
      <c r="BHQ158" s="165"/>
      <c r="BHR158" s="165"/>
      <c r="BHS158" s="165"/>
      <c r="BHT158" s="165"/>
      <c r="BHU158" s="165"/>
      <c r="BHV158" s="165"/>
      <c r="BHW158" s="165"/>
      <c r="BHX158" s="165"/>
      <c r="BHY158" s="165"/>
      <c r="BHZ158" s="165"/>
      <c r="BIA158" s="165"/>
      <c r="BIB158" s="45"/>
      <c r="BIC158" s="45"/>
      <c r="BID158" s="165"/>
      <c r="BIE158" s="165"/>
      <c r="BIF158" s="165"/>
      <c r="BIG158" s="45"/>
      <c r="BIH158" s="165"/>
      <c r="BII158" s="45"/>
      <c r="BIJ158" s="165"/>
      <c r="BIK158" s="45"/>
      <c r="BIL158" s="165"/>
      <c r="BIM158" s="45"/>
      <c r="BIN158" s="107"/>
      <c r="BIO158" s="21"/>
      <c r="BIP158" s="21"/>
      <c r="BIQ158" s="164"/>
      <c r="BIR158" s="165"/>
      <c r="BIS158" s="45"/>
      <c r="BIT158" s="165"/>
      <c r="BIU158" s="165"/>
      <c r="BIV158" s="165"/>
      <c r="BIW158" s="165"/>
      <c r="BIX158" s="165"/>
      <c r="BIY158" s="165"/>
      <c r="BIZ158" s="165"/>
      <c r="BJA158" s="165"/>
      <c r="BJB158" s="165"/>
      <c r="BJC158" s="165"/>
      <c r="BJD158" s="165"/>
      <c r="BJE158" s="165"/>
      <c r="BJF158" s="165"/>
      <c r="BJG158" s="165"/>
      <c r="BJH158" s="45"/>
      <c r="BJI158" s="45"/>
      <c r="BJJ158" s="165"/>
      <c r="BJK158" s="165"/>
      <c r="BJL158" s="165"/>
      <c r="BJM158" s="45"/>
      <c r="BJN158" s="165"/>
      <c r="BJO158" s="45"/>
      <c r="BJP158" s="165"/>
      <c r="BJQ158" s="45"/>
      <c r="BJR158" s="165"/>
      <c r="BJS158" s="45"/>
      <c r="BJT158" s="107"/>
      <c r="BJU158" s="21"/>
      <c r="BJV158" s="21"/>
      <c r="BJW158" s="164"/>
      <c r="BJX158" s="165"/>
      <c r="BJY158" s="45"/>
      <c r="BJZ158" s="165"/>
      <c r="BKA158" s="165"/>
      <c r="BKB158" s="165"/>
      <c r="BKC158" s="165"/>
      <c r="BKD158" s="165"/>
      <c r="BKE158" s="165"/>
      <c r="BKF158" s="165"/>
      <c r="BKG158" s="165"/>
      <c r="BKH158" s="165"/>
      <c r="BKI158" s="165"/>
      <c r="BKJ158" s="165"/>
      <c r="BKK158" s="165"/>
      <c r="BKL158" s="165"/>
      <c r="BKM158" s="165"/>
      <c r="BKN158" s="45"/>
      <c r="BKO158" s="45"/>
      <c r="BKP158" s="165"/>
      <c r="BKQ158" s="165"/>
      <c r="BKR158" s="165"/>
      <c r="BKS158" s="45"/>
      <c r="BKT158" s="165"/>
      <c r="BKU158" s="45"/>
      <c r="BKV158" s="165"/>
      <c r="BKW158" s="45"/>
      <c r="BKX158" s="165"/>
      <c r="BKY158" s="45"/>
      <c r="BKZ158" s="107"/>
      <c r="BLA158" s="21"/>
      <c r="BLB158" s="21"/>
      <c r="BLC158" s="164"/>
      <c r="BLD158" s="165"/>
      <c r="BLE158" s="45"/>
      <c r="BLF158" s="165"/>
      <c r="BLG158" s="165"/>
      <c r="BLH158" s="165"/>
      <c r="BLI158" s="165"/>
      <c r="BLJ158" s="165"/>
      <c r="BLK158" s="165"/>
      <c r="BLL158" s="165"/>
      <c r="BLM158" s="165"/>
      <c r="BLN158" s="165"/>
      <c r="BLO158" s="165"/>
      <c r="BLP158" s="165"/>
      <c r="BLQ158" s="165"/>
      <c r="BLR158" s="165"/>
      <c r="BLS158" s="165"/>
      <c r="BLT158" s="45"/>
      <c r="BLU158" s="45"/>
      <c r="BLV158" s="165"/>
      <c r="BLW158" s="165"/>
      <c r="BLX158" s="165"/>
      <c r="BLY158" s="45"/>
      <c r="BLZ158" s="165"/>
      <c r="BMA158" s="45"/>
      <c r="BMB158" s="165"/>
      <c r="BMC158" s="45"/>
      <c r="BMD158" s="165"/>
      <c r="BME158" s="45"/>
      <c r="BMF158" s="107"/>
      <c r="BMG158" s="21"/>
      <c r="BMH158" s="21"/>
      <c r="BMI158" s="164"/>
      <c r="BMJ158" s="165"/>
      <c r="BMK158" s="45"/>
      <c r="BML158" s="165"/>
      <c r="BMM158" s="165"/>
      <c r="BMN158" s="165"/>
      <c r="BMO158" s="165"/>
      <c r="BMP158" s="165"/>
      <c r="BMQ158" s="165"/>
      <c r="BMR158" s="165"/>
      <c r="BMS158" s="165"/>
      <c r="BMT158" s="165"/>
      <c r="BMU158" s="165"/>
      <c r="BMV158" s="165"/>
      <c r="BMW158" s="165"/>
      <c r="BMX158" s="165"/>
      <c r="BMY158" s="165"/>
      <c r="BMZ158" s="45"/>
      <c r="BNA158" s="45"/>
      <c r="BNB158" s="165"/>
      <c r="BNC158" s="165"/>
      <c r="BND158" s="165"/>
      <c r="BNE158" s="45"/>
      <c r="BNF158" s="165"/>
      <c r="BNG158" s="45"/>
      <c r="BNH158" s="165"/>
      <c r="BNI158" s="45"/>
      <c r="BNJ158" s="165"/>
      <c r="BNK158" s="45"/>
      <c r="BNL158" s="107"/>
      <c r="BNM158" s="21"/>
      <c r="BNN158" s="21"/>
      <c r="BNO158" s="164"/>
      <c r="BNP158" s="165"/>
      <c r="BNQ158" s="45"/>
      <c r="BNR158" s="165"/>
      <c r="BNS158" s="165"/>
      <c r="BNT158" s="165"/>
      <c r="BNU158" s="165"/>
      <c r="BNV158" s="165"/>
      <c r="BNW158" s="165"/>
      <c r="BNX158" s="165"/>
      <c r="BNY158" s="165"/>
      <c r="BNZ158" s="165"/>
      <c r="BOA158" s="165"/>
      <c r="BOB158" s="165"/>
      <c r="BOC158" s="165"/>
      <c r="BOD158" s="165"/>
      <c r="BOE158" s="165"/>
      <c r="BOF158" s="45"/>
      <c r="BOG158" s="45"/>
      <c r="BOH158" s="165"/>
      <c r="BOI158" s="165"/>
      <c r="BOJ158" s="165"/>
      <c r="BOK158" s="45"/>
      <c r="BOL158" s="165"/>
      <c r="BOM158" s="45"/>
      <c r="BON158" s="165"/>
      <c r="BOO158" s="45"/>
      <c r="BOP158" s="165"/>
      <c r="BOQ158" s="45"/>
      <c r="BOR158" s="107"/>
      <c r="BOS158" s="21"/>
      <c r="BOT158" s="21"/>
      <c r="BOU158" s="164"/>
      <c r="BOV158" s="165"/>
      <c r="BOW158" s="45"/>
      <c r="BOX158" s="165"/>
      <c r="BOY158" s="165"/>
      <c r="BOZ158" s="165"/>
      <c r="BPA158" s="165"/>
      <c r="BPB158" s="165"/>
      <c r="BPC158" s="165"/>
      <c r="BPD158" s="165"/>
      <c r="BPE158" s="165"/>
      <c r="BPF158" s="165"/>
      <c r="BPG158" s="165"/>
      <c r="BPH158" s="165"/>
      <c r="BPI158" s="165"/>
      <c r="BPJ158" s="165"/>
      <c r="BPK158" s="165"/>
      <c r="BPL158" s="45"/>
      <c r="BPM158" s="45"/>
      <c r="BPN158" s="165"/>
      <c r="BPO158" s="165"/>
      <c r="BPP158" s="165"/>
      <c r="BPQ158" s="45"/>
      <c r="BPR158" s="165"/>
      <c r="BPS158" s="45"/>
      <c r="BPT158" s="165"/>
      <c r="BPU158" s="45"/>
      <c r="BPV158" s="165"/>
      <c r="BPW158" s="45"/>
      <c r="BPX158" s="107"/>
      <c r="BPY158" s="21"/>
      <c r="BPZ158" s="21"/>
      <c r="BQA158" s="164"/>
      <c r="BQB158" s="165"/>
      <c r="BQC158" s="45"/>
      <c r="BQD158" s="165"/>
      <c r="BQE158" s="165"/>
      <c r="BQF158" s="165"/>
      <c r="BQG158" s="165"/>
      <c r="BQH158" s="165"/>
      <c r="BQI158" s="165"/>
      <c r="BQJ158" s="165"/>
      <c r="BQK158" s="165"/>
      <c r="BQL158" s="165"/>
      <c r="BQM158" s="165"/>
      <c r="BQN158" s="165"/>
      <c r="BQO158" s="165"/>
      <c r="BQP158" s="165"/>
      <c r="BQQ158" s="165"/>
      <c r="BQR158" s="45"/>
      <c r="BQS158" s="45"/>
      <c r="BQT158" s="165"/>
      <c r="BQU158" s="165"/>
      <c r="BQV158" s="165"/>
      <c r="BQW158" s="45"/>
      <c r="BQX158" s="165"/>
      <c r="BQY158" s="45"/>
      <c r="BQZ158" s="165"/>
      <c r="BRA158" s="45"/>
      <c r="BRB158" s="165"/>
      <c r="BRC158" s="45"/>
      <c r="BRD158" s="107"/>
      <c r="BRE158" s="21"/>
      <c r="BRF158" s="21"/>
      <c r="BRG158" s="164"/>
      <c r="BRH158" s="165"/>
      <c r="BRI158" s="45"/>
      <c r="BRJ158" s="165"/>
      <c r="BRK158" s="165"/>
      <c r="BRL158" s="165"/>
      <c r="BRM158" s="165"/>
      <c r="BRN158" s="165"/>
      <c r="BRO158" s="165"/>
      <c r="BRP158" s="165"/>
      <c r="BRQ158" s="165"/>
      <c r="BRR158" s="165"/>
      <c r="BRS158" s="165"/>
      <c r="BRT158" s="165"/>
      <c r="BRU158" s="165"/>
      <c r="BRV158" s="165"/>
      <c r="BRW158" s="165"/>
      <c r="BRX158" s="45"/>
      <c r="BRY158" s="45"/>
      <c r="BRZ158" s="165"/>
      <c r="BSA158" s="165"/>
      <c r="BSB158" s="165"/>
      <c r="BSC158" s="45"/>
      <c r="BSD158" s="165"/>
      <c r="BSE158" s="45"/>
      <c r="BSF158" s="165"/>
      <c r="BSG158" s="45"/>
      <c r="BSH158" s="165"/>
      <c r="BSI158" s="45"/>
      <c r="BSJ158" s="107"/>
      <c r="BSK158" s="21"/>
      <c r="BSL158" s="21"/>
      <c r="BSM158" s="164"/>
      <c r="BSN158" s="165"/>
      <c r="BSO158" s="45"/>
      <c r="BSP158" s="165"/>
      <c r="BSQ158" s="165"/>
      <c r="BSR158" s="165"/>
      <c r="BSS158" s="165"/>
      <c r="BST158" s="165"/>
      <c r="BSU158" s="165"/>
      <c r="BSV158" s="165"/>
      <c r="BSW158" s="165"/>
      <c r="BSX158" s="165"/>
      <c r="BSY158" s="165"/>
      <c r="BSZ158" s="165"/>
      <c r="BTA158" s="165"/>
      <c r="BTB158" s="165"/>
      <c r="BTC158" s="165"/>
      <c r="BTD158" s="45"/>
      <c r="BTE158" s="45"/>
      <c r="BTF158" s="165"/>
      <c r="BTG158" s="165"/>
      <c r="BTH158" s="165"/>
      <c r="BTI158" s="45"/>
      <c r="BTJ158" s="165"/>
      <c r="BTK158" s="45"/>
      <c r="BTL158" s="165"/>
      <c r="BTM158" s="45"/>
      <c r="BTN158" s="165"/>
      <c r="BTO158" s="45"/>
      <c r="BTP158" s="107"/>
      <c r="BTQ158" s="21"/>
      <c r="BTR158" s="21"/>
      <c r="BTS158" s="164"/>
      <c r="BTT158" s="165"/>
      <c r="BTU158" s="45"/>
      <c r="BTV158" s="165"/>
      <c r="BTW158" s="165"/>
      <c r="BTX158" s="165"/>
      <c r="BTY158" s="165"/>
      <c r="BTZ158" s="165"/>
      <c r="BUA158" s="165"/>
      <c r="BUB158" s="165"/>
      <c r="BUC158" s="165"/>
      <c r="BUD158" s="165"/>
      <c r="BUE158" s="165"/>
      <c r="BUF158" s="165"/>
      <c r="BUG158" s="165"/>
      <c r="BUH158" s="165"/>
      <c r="BUI158" s="165"/>
      <c r="BUJ158" s="45"/>
      <c r="BUK158" s="45"/>
      <c r="BUL158" s="165"/>
      <c r="BUM158" s="165"/>
      <c r="BUN158" s="165"/>
      <c r="BUO158" s="45"/>
      <c r="BUP158" s="165"/>
      <c r="BUQ158" s="45"/>
      <c r="BUR158" s="165"/>
      <c r="BUS158" s="45"/>
      <c r="BUT158" s="165"/>
      <c r="BUU158" s="45"/>
      <c r="BUV158" s="107"/>
      <c r="BUW158" s="21"/>
      <c r="BUX158" s="21"/>
      <c r="BUY158" s="164"/>
      <c r="BUZ158" s="165"/>
      <c r="BVA158" s="45"/>
      <c r="BVB158" s="165"/>
      <c r="BVC158" s="165"/>
      <c r="BVD158" s="165"/>
      <c r="BVE158" s="165"/>
      <c r="BVF158" s="165"/>
      <c r="BVG158" s="165"/>
      <c r="BVH158" s="165"/>
      <c r="BVI158" s="165"/>
      <c r="BVJ158" s="165"/>
      <c r="BVK158" s="165"/>
      <c r="BVL158" s="165"/>
      <c r="BVM158" s="165"/>
      <c r="BVN158" s="165"/>
      <c r="BVO158" s="165"/>
      <c r="BVP158" s="45"/>
      <c r="BVQ158" s="45"/>
      <c r="BVR158" s="165"/>
      <c r="BVS158" s="165"/>
      <c r="BVT158" s="165"/>
      <c r="BVU158" s="45"/>
      <c r="BVV158" s="165"/>
      <c r="BVW158" s="45"/>
      <c r="BVX158" s="165"/>
      <c r="BVY158" s="45"/>
      <c r="BVZ158" s="165"/>
      <c r="BWA158" s="45"/>
      <c r="BWB158" s="107"/>
      <c r="BWC158" s="21"/>
      <c r="BWD158" s="21"/>
      <c r="BWE158" s="164"/>
      <c r="BWF158" s="165"/>
      <c r="BWG158" s="45"/>
      <c r="BWH158" s="165"/>
      <c r="BWI158" s="165"/>
      <c r="BWJ158" s="165"/>
      <c r="BWK158" s="165"/>
      <c r="BWL158" s="165"/>
      <c r="BWM158" s="165"/>
      <c r="BWN158" s="165"/>
      <c r="BWO158" s="165"/>
      <c r="BWP158" s="165"/>
      <c r="BWQ158" s="165"/>
      <c r="BWR158" s="165"/>
      <c r="BWS158" s="165"/>
      <c r="BWT158" s="165"/>
      <c r="BWU158" s="165"/>
      <c r="BWV158" s="45"/>
      <c r="BWW158" s="45"/>
      <c r="BWX158" s="165"/>
      <c r="BWY158" s="165"/>
      <c r="BWZ158" s="165"/>
      <c r="BXA158" s="45"/>
      <c r="BXB158" s="165"/>
      <c r="BXC158" s="45"/>
      <c r="BXD158" s="165"/>
      <c r="BXE158" s="45"/>
      <c r="BXF158" s="165"/>
      <c r="BXG158" s="45"/>
      <c r="BXH158" s="107"/>
      <c r="BXI158" s="21"/>
      <c r="BXJ158" s="21"/>
      <c r="BXK158" s="164"/>
      <c r="BXL158" s="165"/>
      <c r="BXM158" s="45"/>
      <c r="BXN158" s="165"/>
      <c r="BXO158" s="165"/>
      <c r="BXP158" s="165"/>
      <c r="BXQ158" s="165"/>
      <c r="BXR158" s="165"/>
      <c r="BXS158" s="165"/>
      <c r="BXT158" s="165"/>
      <c r="BXU158" s="165"/>
      <c r="BXV158" s="165"/>
      <c r="BXW158" s="165"/>
      <c r="BXX158" s="165"/>
      <c r="BXY158" s="165"/>
      <c r="BXZ158" s="165"/>
      <c r="BYA158" s="165"/>
      <c r="BYB158" s="45"/>
      <c r="BYC158" s="45"/>
      <c r="BYD158" s="165"/>
      <c r="BYE158" s="165"/>
      <c r="BYF158" s="165"/>
      <c r="BYG158" s="45"/>
      <c r="BYH158" s="165"/>
      <c r="BYI158" s="45"/>
      <c r="BYJ158" s="165"/>
      <c r="BYK158" s="45"/>
      <c r="BYL158" s="165"/>
      <c r="BYM158" s="45"/>
      <c r="BYN158" s="107"/>
      <c r="BYO158" s="21"/>
      <c r="BYP158" s="21"/>
      <c r="BYQ158" s="164"/>
      <c r="BYR158" s="165"/>
      <c r="BYS158" s="45"/>
      <c r="BYT158" s="165"/>
      <c r="BYU158" s="165"/>
      <c r="BYV158" s="165"/>
      <c r="BYW158" s="165"/>
      <c r="BYX158" s="165"/>
      <c r="BYY158" s="165"/>
      <c r="BYZ158" s="165"/>
      <c r="BZA158" s="165"/>
      <c r="BZB158" s="165"/>
      <c r="BZC158" s="165"/>
      <c r="BZD158" s="165"/>
      <c r="BZE158" s="165"/>
      <c r="BZF158" s="165"/>
      <c r="BZG158" s="165"/>
      <c r="BZH158" s="45"/>
      <c r="BZI158" s="45"/>
      <c r="BZJ158" s="165"/>
      <c r="BZK158" s="165"/>
      <c r="BZL158" s="165"/>
      <c r="BZM158" s="45"/>
      <c r="BZN158" s="165"/>
      <c r="BZO158" s="45"/>
      <c r="BZP158" s="165"/>
      <c r="BZQ158" s="45"/>
      <c r="BZR158" s="165"/>
      <c r="BZS158" s="45"/>
      <c r="BZT158" s="107"/>
      <c r="BZU158" s="21"/>
      <c r="BZV158" s="21"/>
      <c r="BZW158" s="164"/>
      <c r="BZX158" s="165"/>
      <c r="BZY158" s="45"/>
      <c r="BZZ158" s="165"/>
      <c r="CAA158" s="165"/>
      <c r="CAB158" s="165"/>
      <c r="CAC158" s="165"/>
      <c r="CAD158" s="165"/>
      <c r="CAE158" s="165"/>
      <c r="CAF158" s="165"/>
      <c r="CAG158" s="165"/>
      <c r="CAH158" s="165"/>
      <c r="CAI158" s="165"/>
      <c r="CAJ158" s="165"/>
      <c r="CAK158" s="165"/>
      <c r="CAL158" s="165"/>
      <c r="CAM158" s="165"/>
      <c r="CAN158" s="45"/>
      <c r="CAO158" s="45"/>
      <c r="CAP158" s="165"/>
      <c r="CAQ158" s="165"/>
      <c r="CAR158" s="165"/>
      <c r="CAS158" s="45"/>
      <c r="CAT158" s="165"/>
      <c r="CAU158" s="45"/>
      <c r="CAV158" s="165"/>
      <c r="CAW158" s="45"/>
      <c r="CAX158" s="165"/>
      <c r="CAY158" s="45"/>
      <c r="CAZ158" s="107"/>
      <c r="CBA158" s="21"/>
      <c r="CBB158" s="21"/>
      <c r="CBC158" s="164"/>
      <c r="CBD158" s="165"/>
      <c r="CBE158" s="45"/>
      <c r="CBF158" s="165"/>
      <c r="CBG158" s="165"/>
      <c r="CBH158" s="165"/>
      <c r="CBI158" s="165"/>
      <c r="CBJ158" s="165"/>
      <c r="CBK158" s="165"/>
      <c r="CBL158" s="165"/>
      <c r="CBM158" s="165"/>
      <c r="CBN158" s="165"/>
      <c r="CBO158" s="165"/>
      <c r="CBP158" s="165"/>
      <c r="CBQ158" s="165"/>
      <c r="CBR158" s="165"/>
      <c r="CBS158" s="165"/>
      <c r="CBT158" s="45"/>
      <c r="CBU158" s="45"/>
      <c r="CBV158" s="165"/>
      <c r="CBW158" s="165"/>
      <c r="CBX158" s="165"/>
      <c r="CBY158" s="45"/>
      <c r="CBZ158" s="165"/>
      <c r="CCA158" s="45"/>
      <c r="CCB158" s="165"/>
      <c r="CCC158" s="45"/>
      <c r="CCD158" s="165"/>
      <c r="CCE158" s="45"/>
      <c r="CCF158" s="107"/>
      <c r="CCG158" s="21"/>
      <c r="CCH158" s="21"/>
      <c r="CCI158" s="164"/>
      <c r="CCJ158" s="165"/>
      <c r="CCK158" s="45"/>
      <c r="CCL158" s="165"/>
      <c r="CCM158" s="165"/>
      <c r="CCN158" s="165"/>
      <c r="CCO158" s="165"/>
      <c r="CCP158" s="165"/>
      <c r="CCQ158" s="165"/>
      <c r="CCR158" s="165"/>
      <c r="CCS158" s="165"/>
      <c r="CCT158" s="165"/>
      <c r="CCU158" s="165"/>
      <c r="CCV158" s="165"/>
      <c r="CCW158" s="165"/>
      <c r="CCX158" s="165"/>
      <c r="CCY158" s="165"/>
      <c r="CCZ158" s="45"/>
      <c r="CDA158" s="45"/>
      <c r="CDB158" s="165"/>
      <c r="CDC158" s="165"/>
      <c r="CDD158" s="165"/>
      <c r="CDE158" s="45"/>
      <c r="CDF158" s="165"/>
      <c r="CDG158" s="45"/>
      <c r="CDH158" s="165"/>
      <c r="CDI158" s="45"/>
      <c r="CDJ158" s="165"/>
      <c r="CDK158" s="45"/>
      <c r="CDL158" s="107"/>
      <c r="CDM158" s="21"/>
      <c r="CDN158" s="21"/>
      <c r="CDO158" s="164"/>
      <c r="CDP158" s="165"/>
      <c r="CDQ158" s="45"/>
      <c r="CDR158" s="165"/>
      <c r="CDS158" s="165"/>
      <c r="CDT158" s="165"/>
      <c r="CDU158" s="165"/>
      <c r="CDV158" s="165"/>
      <c r="CDW158" s="165"/>
      <c r="CDX158" s="165"/>
      <c r="CDY158" s="165"/>
      <c r="CDZ158" s="165"/>
      <c r="CEA158" s="165"/>
      <c r="CEB158" s="165"/>
      <c r="CEC158" s="165"/>
      <c r="CED158" s="165"/>
      <c r="CEE158" s="165"/>
      <c r="CEF158" s="45"/>
      <c r="CEG158" s="45"/>
      <c r="CEH158" s="165"/>
      <c r="CEI158" s="165"/>
      <c r="CEJ158" s="165"/>
      <c r="CEK158" s="45"/>
      <c r="CEL158" s="165"/>
      <c r="CEM158" s="45"/>
      <c r="CEN158" s="165"/>
      <c r="CEO158" s="45"/>
      <c r="CEP158" s="165"/>
      <c r="CEQ158" s="45"/>
      <c r="CER158" s="107"/>
      <c r="CES158" s="21"/>
      <c r="CET158" s="21"/>
      <c r="CEU158" s="164"/>
      <c r="CEV158" s="165"/>
      <c r="CEW158" s="45"/>
      <c r="CEX158" s="165"/>
      <c r="CEY158" s="165"/>
      <c r="CEZ158" s="165"/>
      <c r="CFA158" s="165"/>
      <c r="CFB158" s="165"/>
      <c r="CFC158" s="165"/>
      <c r="CFD158" s="165"/>
      <c r="CFE158" s="165"/>
      <c r="CFF158" s="165"/>
      <c r="CFG158" s="165"/>
      <c r="CFH158" s="165"/>
      <c r="CFI158" s="165"/>
      <c r="CFJ158" s="165"/>
      <c r="CFK158" s="165"/>
      <c r="CFL158" s="45"/>
      <c r="CFM158" s="45"/>
      <c r="CFN158" s="165"/>
      <c r="CFO158" s="165"/>
      <c r="CFP158" s="165"/>
      <c r="CFQ158" s="45"/>
      <c r="CFR158" s="165"/>
      <c r="CFS158" s="45"/>
      <c r="CFT158" s="165"/>
      <c r="CFU158" s="45"/>
      <c r="CFV158" s="165"/>
      <c r="CFW158" s="45"/>
      <c r="CFX158" s="107"/>
      <c r="CFY158" s="21"/>
      <c r="CFZ158" s="21"/>
      <c r="CGA158" s="164"/>
      <c r="CGB158" s="165"/>
      <c r="CGC158" s="45"/>
      <c r="CGD158" s="165"/>
      <c r="CGE158" s="165"/>
      <c r="CGF158" s="165"/>
      <c r="CGG158" s="165"/>
      <c r="CGH158" s="165"/>
      <c r="CGI158" s="165"/>
      <c r="CGJ158" s="165"/>
      <c r="CGK158" s="165"/>
      <c r="CGL158" s="165"/>
      <c r="CGM158" s="165"/>
      <c r="CGN158" s="165"/>
      <c r="CGO158" s="165"/>
      <c r="CGP158" s="165"/>
      <c r="CGQ158" s="165"/>
      <c r="CGR158" s="45"/>
      <c r="CGS158" s="45"/>
      <c r="CGT158" s="165"/>
      <c r="CGU158" s="165"/>
      <c r="CGV158" s="165"/>
      <c r="CGW158" s="45"/>
      <c r="CGX158" s="165"/>
      <c r="CGY158" s="45"/>
      <c r="CGZ158" s="165"/>
      <c r="CHA158" s="45"/>
      <c r="CHB158" s="165"/>
      <c r="CHC158" s="45"/>
      <c r="CHD158" s="107"/>
      <c r="CHE158" s="21"/>
      <c r="CHF158" s="21"/>
      <c r="CHG158" s="164"/>
      <c r="CHH158" s="165"/>
      <c r="CHI158" s="45"/>
      <c r="CHJ158" s="165"/>
      <c r="CHK158" s="165"/>
      <c r="CHL158" s="165"/>
      <c r="CHM158" s="165"/>
      <c r="CHN158" s="165"/>
      <c r="CHO158" s="165"/>
      <c r="CHP158" s="165"/>
      <c r="CHQ158" s="165"/>
      <c r="CHR158" s="165"/>
      <c r="CHS158" s="165"/>
      <c r="CHT158" s="165"/>
      <c r="CHU158" s="165"/>
      <c r="CHV158" s="165"/>
      <c r="CHW158" s="165"/>
      <c r="CHX158" s="45"/>
      <c r="CHY158" s="45"/>
      <c r="CHZ158" s="165"/>
      <c r="CIA158" s="165"/>
      <c r="CIB158" s="165"/>
      <c r="CIC158" s="45"/>
      <c r="CID158" s="165"/>
      <c r="CIE158" s="45"/>
      <c r="CIF158" s="165"/>
      <c r="CIG158" s="45"/>
      <c r="CIH158" s="165"/>
      <c r="CII158" s="45"/>
      <c r="CIJ158" s="107"/>
      <c r="CIK158" s="21"/>
      <c r="CIL158" s="21"/>
      <c r="CIM158" s="164"/>
      <c r="CIN158" s="165"/>
      <c r="CIO158" s="45"/>
      <c r="CIP158" s="165"/>
      <c r="CIQ158" s="165"/>
      <c r="CIR158" s="165"/>
      <c r="CIS158" s="165"/>
      <c r="CIT158" s="165"/>
      <c r="CIU158" s="165"/>
      <c r="CIV158" s="165"/>
      <c r="CIW158" s="165"/>
      <c r="CIX158" s="165"/>
      <c r="CIY158" s="165"/>
      <c r="CIZ158" s="165"/>
      <c r="CJA158" s="165"/>
      <c r="CJB158" s="165"/>
      <c r="CJC158" s="165"/>
      <c r="CJD158" s="45"/>
      <c r="CJE158" s="45"/>
      <c r="CJF158" s="165"/>
      <c r="CJG158" s="165"/>
      <c r="CJH158" s="165"/>
      <c r="CJI158" s="45"/>
      <c r="CJJ158" s="165"/>
      <c r="CJK158" s="45"/>
      <c r="CJL158" s="165"/>
      <c r="CJM158" s="45"/>
      <c r="CJN158" s="165"/>
      <c r="CJO158" s="45"/>
      <c r="CJP158" s="107"/>
      <c r="CJQ158" s="21"/>
      <c r="CJR158" s="21"/>
      <c r="CJS158" s="164"/>
      <c r="CJT158" s="165"/>
      <c r="CJU158" s="45"/>
      <c r="CJV158" s="165"/>
      <c r="CJW158" s="165"/>
      <c r="CJX158" s="165"/>
      <c r="CJY158" s="165"/>
      <c r="CJZ158" s="165"/>
      <c r="CKA158" s="165"/>
      <c r="CKB158" s="165"/>
      <c r="CKC158" s="165"/>
      <c r="CKD158" s="165"/>
      <c r="CKE158" s="165"/>
      <c r="CKF158" s="165"/>
      <c r="CKG158" s="165"/>
      <c r="CKH158" s="165"/>
      <c r="CKI158" s="165"/>
      <c r="CKJ158" s="45"/>
      <c r="CKK158" s="45"/>
      <c r="CKL158" s="165"/>
      <c r="CKM158" s="165"/>
      <c r="CKN158" s="165"/>
      <c r="CKO158" s="45"/>
      <c r="CKP158" s="165"/>
      <c r="CKQ158" s="45"/>
      <c r="CKR158" s="165"/>
      <c r="CKS158" s="45"/>
      <c r="CKT158" s="165"/>
      <c r="CKU158" s="45"/>
      <c r="CKV158" s="107"/>
      <c r="CKW158" s="21"/>
      <c r="CKX158" s="21"/>
      <c r="CKY158" s="164"/>
      <c r="CKZ158" s="165"/>
      <c r="CLA158" s="45"/>
      <c r="CLB158" s="165"/>
      <c r="CLC158" s="165"/>
      <c r="CLD158" s="165"/>
      <c r="CLE158" s="165"/>
      <c r="CLF158" s="165"/>
      <c r="CLG158" s="165"/>
      <c r="CLH158" s="165"/>
      <c r="CLI158" s="165"/>
      <c r="CLJ158" s="165"/>
      <c r="CLK158" s="165"/>
      <c r="CLL158" s="165"/>
      <c r="CLM158" s="165"/>
      <c r="CLN158" s="165"/>
      <c r="CLO158" s="165"/>
      <c r="CLP158" s="45"/>
      <c r="CLQ158" s="45"/>
      <c r="CLR158" s="165"/>
      <c r="CLS158" s="165"/>
      <c r="CLT158" s="165"/>
      <c r="CLU158" s="45"/>
      <c r="CLV158" s="165"/>
      <c r="CLW158" s="45"/>
      <c r="CLX158" s="165"/>
      <c r="CLY158" s="45"/>
      <c r="CLZ158" s="165"/>
      <c r="CMA158" s="45"/>
      <c r="CMB158" s="107"/>
      <c r="CMC158" s="21"/>
      <c r="CMD158" s="21"/>
      <c r="CME158" s="164"/>
      <c r="CMF158" s="165"/>
      <c r="CMG158" s="45"/>
      <c r="CMH158" s="165"/>
      <c r="CMI158" s="165"/>
      <c r="CMJ158" s="165"/>
      <c r="CMK158" s="165"/>
      <c r="CML158" s="165"/>
      <c r="CMM158" s="165"/>
      <c r="CMN158" s="165"/>
      <c r="CMO158" s="165"/>
      <c r="CMP158" s="165"/>
      <c r="CMQ158" s="165"/>
      <c r="CMR158" s="165"/>
      <c r="CMS158" s="165"/>
      <c r="CMT158" s="165"/>
      <c r="CMU158" s="165"/>
      <c r="CMV158" s="45"/>
      <c r="CMW158" s="45"/>
      <c r="CMX158" s="165"/>
      <c r="CMY158" s="165"/>
      <c r="CMZ158" s="165"/>
      <c r="CNA158" s="45"/>
      <c r="CNB158" s="165"/>
      <c r="CNC158" s="45"/>
      <c r="CND158" s="165"/>
      <c r="CNE158" s="45"/>
      <c r="CNF158" s="165"/>
      <c r="CNG158" s="45"/>
      <c r="CNH158" s="107"/>
      <c r="CNI158" s="21"/>
      <c r="CNJ158" s="21"/>
      <c r="CNK158" s="164"/>
      <c r="CNL158" s="165"/>
      <c r="CNM158" s="45"/>
      <c r="CNN158" s="165"/>
      <c r="CNO158" s="165"/>
      <c r="CNP158" s="165"/>
      <c r="CNQ158" s="165"/>
      <c r="CNR158" s="165"/>
      <c r="CNS158" s="165"/>
      <c r="CNT158" s="165"/>
      <c r="CNU158" s="165"/>
      <c r="CNV158" s="165"/>
      <c r="CNW158" s="165"/>
      <c r="CNX158" s="165"/>
      <c r="CNY158" s="165"/>
      <c r="CNZ158" s="165"/>
      <c r="COA158" s="165"/>
      <c r="COB158" s="45"/>
      <c r="COC158" s="45"/>
      <c r="COD158" s="165"/>
      <c r="COE158" s="165"/>
      <c r="COF158" s="165"/>
      <c r="COG158" s="45"/>
      <c r="COH158" s="165"/>
      <c r="COI158" s="45"/>
      <c r="COJ158" s="165"/>
      <c r="COK158" s="45"/>
      <c r="COL158" s="165"/>
      <c r="COM158" s="45"/>
      <c r="CON158" s="107"/>
      <c r="COO158" s="21"/>
      <c r="COP158" s="21"/>
      <c r="COQ158" s="164"/>
      <c r="COR158" s="165"/>
      <c r="COS158" s="45"/>
      <c r="COT158" s="165"/>
      <c r="COU158" s="165"/>
      <c r="COV158" s="165"/>
      <c r="COW158" s="165"/>
      <c r="COX158" s="165"/>
      <c r="COY158" s="165"/>
      <c r="COZ158" s="165"/>
      <c r="CPA158" s="165"/>
      <c r="CPB158" s="165"/>
      <c r="CPC158" s="165"/>
      <c r="CPD158" s="165"/>
      <c r="CPE158" s="165"/>
      <c r="CPF158" s="165"/>
      <c r="CPG158" s="165"/>
      <c r="CPH158" s="45"/>
      <c r="CPI158" s="45"/>
      <c r="CPJ158" s="165"/>
      <c r="CPK158" s="165"/>
      <c r="CPL158" s="165"/>
      <c r="CPM158" s="45"/>
      <c r="CPN158" s="165"/>
      <c r="CPO158" s="45"/>
      <c r="CPP158" s="165"/>
      <c r="CPQ158" s="45"/>
      <c r="CPR158" s="165"/>
      <c r="CPS158" s="45"/>
      <c r="CPT158" s="107"/>
      <c r="CPU158" s="21"/>
      <c r="CPV158" s="21"/>
      <c r="CPW158" s="164"/>
      <c r="CPX158" s="165"/>
      <c r="CPY158" s="45"/>
      <c r="CPZ158" s="165"/>
      <c r="CQA158" s="165"/>
      <c r="CQB158" s="165"/>
      <c r="CQC158" s="165"/>
      <c r="CQD158" s="165"/>
      <c r="CQE158" s="165"/>
      <c r="CQF158" s="165"/>
      <c r="CQG158" s="165"/>
      <c r="CQH158" s="165"/>
      <c r="CQI158" s="165"/>
      <c r="CQJ158" s="165"/>
      <c r="CQK158" s="165"/>
      <c r="CQL158" s="165"/>
      <c r="CQM158" s="165"/>
      <c r="CQN158" s="45"/>
      <c r="CQO158" s="45"/>
      <c r="CQP158" s="165"/>
      <c r="CQQ158" s="165"/>
      <c r="CQR158" s="165"/>
      <c r="CQS158" s="45"/>
      <c r="CQT158" s="165"/>
      <c r="CQU158" s="45"/>
      <c r="CQV158" s="165"/>
      <c r="CQW158" s="45"/>
      <c r="CQX158" s="165"/>
      <c r="CQY158" s="45"/>
      <c r="CQZ158" s="107"/>
      <c r="CRA158" s="21"/>
      <c r="CRB158" s="21"/>
      <c r="CRC158" s="164"/>
      <c r="CRD158" s="165"/>
      <c r="CRE158" s="45"/>
      <c r="CRF158" s="165"/>
      <c r="CRG158" s="165"/>
      <c r="CRH158" s="165"/>
      <c r="CRI158" s="165"/>
      <c r="CRJ158" s="165"/>
      <c r="CRK158" s="165"/>
      <c r="CRL158" s="165"/>
      <c r="CRM158" s="165"/>
      <c r="CRN158" s="165"/>
      <c r="CRO158" s="165"/>
      <c r="CRP158" s="165"/>
      <c r="CRQ158" s="165"/>
      <c r="CRR158" s="165"/>
      <c r="CRS158" s="165"/>
      <c r="CRT158" s="45"/>
      <c r="CRU158" s="45"/>
      <c r="CRV158" s="165"/>
      <c r="CRW158" s="165"/>
      <c r="CRX158" s="165"/>
      <c r="CRY158" s="45"/>
      <c r="CRZ158" s="165"/>
      <c r="CSA158" s="45"/>
      <c r="CSB158" s="165"/>
      <c r="CSC158" s="45"/>
      <c r="CSD158" s="165"/>
      <c r="CSE158" s="45"/>
      <c r="CSF158" s="107"/>
      <c r="CSG158" s="21"/>
      <c r="CSH158" s="21"/>
      <c r="CSI158" s="164"/>
      <c r="CSJ158" s="165"/>
      <c r="CSK158" s="45"/>
      <c r="CSL158" s="165"/>
      <c r="CSM158" s="165"/>
      <c r="CSN158" s="165"/>
      <c r="CSO158" s="165"/>
      <c r="CSP158" s="165"/>
      <c r="CSQ158" s="165"/>
      <c r="CSR158" s="165"/>
      <c r="CSS158" s="165"/>
      <c r="CST158" s="165"/>
      <c r="CSU158" s="165"/>
      <c r="CSV158" s="165"/>
      <c r="CSW158" s="165"/>
      <c r="CSX158" s="165"/>
      <c r="CSY158" s="165"/>
      <c r="CSZ158" s="45"/>
      <c r="CTA158" s="45"/>
      <c r="CTB158" s="165"/>
      <c r="CTC158" s="165"/>
      <c r="CTD158" s="165"/>
      <c r="CTE158" s="45"/>
      <c r="CTF158" s="165"/>
      <c r="CTG158" s="45"/>
      <c r="CTH158" s="165"/>
      <c r="CTI158" s="45"/>
      <c r="CTJ158" s="165"/>
      <c r="CTK158" s="45"/>
      <c r="CTL158" s="107"/>
      <c r="CTM158" s="21"/>
      <c r="CTN158" s="21"/>
      <c r="CTO158" s="164"/>
      <c r="CTP158" s="165"/>
      <c r="CTQ158" s="45"/>
      <c r="CTR158" s="165"/>
      <c r="CTS158" s="165"/>
      <c r="CTT158" s="165"/>
      <c r="CTU158" s="165"/>
      <c r="CTV158" s="165"/>
      <c r="CTW158" s="165"/>
      <c r="CTX158" s="165"/>
      <c r="CTY158" s="165"/>
      <c r="CTZ158" s="165"/>
      <c r="CUA158" s="165"/>
      <c r="CUB158" s="165"/>
      <c r="CUC158" s="165"/>
      <c r="CUD158" s="165"/>
      <c r="CUE158" s="165"/>
      <c r="CUF158" s="45"/>
      <c r="CUG158" s="45"/>
      <c r="CUH158" s="165"/>
      <c r="CUI158" s="165"/>
      <c r="CUJ158" s="165"/>
      <c r="CUK158" s="45"/>
      <c r="CUL158" s="165"/>
      <c r="CUM158" s="45"/>
      <c r="CUN158" s="165"/>
      <c r="CUO158" s="45"/>
      <c r="CUP158" s="165"/>
      <c r="CUQ158" s="45"/>
      <c r="CUR158" s="107"/>
      <c r="CUS158" s="21"/>
      <c r="CUT158" s="21"/>
      <c r="CUU158" s="164"/>
      <c r="CUV158" s="165"/>
      <c r="CUW158" s="45"/>
      <c r="CUX158" s="165"/>
      <c r="CUY158" s="165"/>
      <c r="CUZ158" s="165"/>
      <c r="CVA158" s="165"/>
      <c r="CVB158" s="165"/>
      <c r="CVC158" s="165"/>
      <c r="CVD158" s="165"/>
      <c r="CVE158" s="165"/>
      <c r="CVF158" s="165"/>
      <c r="CVG158" s="165"/>
      <c r="CVH158" s="165"/>
      <c r="CVI158" s="165"/>
      <c r="CVJ158" s="165"/>
      <c r="CVK158" s="165"/>
      <c r="CVL158" s="45"/>
      <c r="CVM158" s="45"/>
      <c r="CVN158" s="165"/>
      <c r="CVO158" s="165"/>
      <c r="CVP158" s="165"/>
      <c r="CVQ158" s="45"/>
      <c r="CVR158" s="165"/>
      <c r="CVS158" s="45"/>
      <c r="CVT158" s="165"/>
      <c r="CVU158" s="45"/>
      <c r="CVV158" s="165"/>
      <c r="CVW158" s="45"/>
      <c r="CVX158" s="107"/>
      <c r="CVY158" s="21"/>
      <c r="CVZ158" s="21"/>
      <c r="CWA158" s="164"/>
      <c r="CWB158" s="165"/>
      <c r="CWC158" s="45"/>
      <c r="CWD158" s="165"/>
      <c r="CWE158" s="165"/>
      <c r="CWF158" s="165"/>
      <c r="CWG158" s="165"/>
      <c r="CWH158" s="165"/>
      <c r="CWI158" s="165"/>
      <c r="CWJ158" s="165"/>
      <c r="CWK158" s="165"/>
      <c r="CWL158" s="165"/>
      <c r="CWM158" s="165"/>
      <c r="CWN158" s="165"/>
      <c r="CWO158" s="165"/>
      <c r="CWP158" s="165"/>
      <c r="CWQ158" s="165"/>
      <c r="CWR158" s="45"/>
      <c r="CWS158" s="45"/>
      <c r="CWT158" s="165"/>
      <c r="CWU158" s="165"/>
      <c r="CWV158" s="165"/>
      <c r="CWW158" s="45"/>
      <c r="CWX158" s="165"/>
      <c r="CWY158" s="45"/>
      <c r="CWZ158" s="165"/>
      <c r="CXA158" s="45"/>
      <c r="CXB158" s="165"/>
      <c r="CXC158" s="45"/>
      <c r="CXD158" s="107"/>
      <c r="CXE158" s="21"/>
      <c r="CXF158" s="21"/>
      <c r="CXG158" s="164"/>
      <c r="CXH158" s="165"/>
      <c r="CXI158" s="45"/>
      <c r="CXJ158" s="165"/>
      <c r="CXK158" s="165"/>
      <c r="CXL158" s="165"/>
      <c r="CXM158" s="165"/>
      <c r="CXN158" s="165"/>
      <c r="CXO158" s="165"/>
      <c r="CXP158" s="165"/>
      <c r="CXQ158" s="165"/>
      <c r="CXR158" s="165"/>
      <c r="CXS158" s="165"/>
      <c r="CXT158" s="165"/>
      <c r="CXU158" s="165"/>
      <c r="CXV158" s="165"/>
      <c r="CXW158" s="165"/>
      <c r="CXX158" s="45"/>
      <c r="CXY158" s="45"/>
      <c r="CXZ158" s="165"/>
      <c r="CYA158" s="165"/>
      <c r="CYB158" s="165"/>
      <c r="CYC158" s="45"/>
      <c r="CYD158" s="165"/>
      <c r="CYE158" s="45"/>
      <c r="CYF158" s="165"/>
      <c r="CYG158" s="45"/>
      <c r="CYH158" s="165"/>
      <c r="CYI158" s="45"/>
      <c r="CYJ158" s="107"/>
      <c r="CYK158" s="21"/>
      <c r="CYL158" s="21"/>
      <c r="CYM158" s="164"/>
      <c r="CYN158" s="165"/>
      <c r="CYO158" s="45"/>
      <c r="CYP158" s="165"/>
      <c r="CYQ158" s="165"/>
      <c r="CYR158" s="165"/>
      <c r="CYS158" s="165"/>
      <c r="CYT158" s="165"/>
      <c r="CYU158" s="165"/>
      <c r="CYV158" s="165"/>
      <c r="CYW158" s="165"/>
      <c r="CYX158" s="165"/>
      <c r="CYY158" s="165"/>
      <c r="CYZ158" s="165"/>
      <c r="CZA158" s="165"/>
      <c r="CZB158" s="165"/>
      <c r="CZC158" s="165"/>
      <c r="CZD158" s="45"/>
      <c r="CZE158" s="45"/>
      <c r="CZF158" s="165"/>
      <c r="CZG158" s="165"/>
      <c r="CZH158" s="165"/>
      <c r="CZI158" s="45"/>
      <c r="CZJ158" s="165"/>
      <c r="CZK158" s="45"/>
      <c r="CZL158" s="165"/>
      <c r="CZM158" s="45"/>
      <c r="CZN158" s="165"/>
      <c r="CZO158" s="45"/>
      <c r="CZP158" s="107"/>
      <c r="CZQ158" s="21"/>
      <c r="CZR158" s="21"/>
      <c r="CZS158" s="164"/>
      <c r="CZT158" s="165"/>
      <c r="CZU158" s="45"/>
      <c r="CZV158" s="165"/>
      <c r="CZW158" s="165"/>
      <c r="CZX158" s="165"/>
      <c r="CZY158" s="165"/>
      <c r="CZZ158" s="165"/>
      <c r="DAA158" s="165"/>
      <c r="DAB158" s="165"/>
      <c r="DAC158" s="165"/>
      <c r="DAD158" s="165"/>
      <c r="DAE158" s="165"/>
      <c r="DAF158" s="165"/>
      <c r="DAG158" s="165"/>
      <c r="DAH158" s="165"/>
      <c r="DAI158" s="165"/>
      <c r="DAJ158" s="45"/>
      <c r="DAK158" s="45"/>
      <c r="DAL158" s="165"/>
      <c r="DAM158" s="165"/>
      <c r="DAN158" s="165"/>
      <c r="DAO158" s="45"/>
      <c r="DAP158" s="165"/>
      <c r="DAQ158" s="45"/>
      <c r="DAR158" s="165"/>
      <c r="DAS158" s="45"/>
      <c r="DAT158" s="165"/>
      <c r="DAU158" s="45"/>
      <c r="DAV158" s="107"/>
      <c r="DAW158" s="21"/>
      <c r="DAX158" s="21"/>
      <c r="DAY158" s="164"/>
      <c r="DAZ158" s="165"/>
      <c r="DBA158" s="45"/>
      <c r="DBB158" s="165"/>
      <c r="DBC158" s="165"/>
      <c r="DBD158" s="165"/>
      <c r="DBE158" s="165"/>
      <c r="DBF158" s="165"/>
      <c r="DBG158" s="165"/>
      <c r="DBH158" s="165"/>
      <c r="DBI158" s="165"/>
      <c r="DBJ158" s="165"/>
      <c r="DBK158" s="165"/>
      <c r="DBL158" s="165"/>
      <c r="DBM158" s="165"/>
      <c r="DBN158" s="165"/>
      <c r="DBO158" s="165"/>
      <c r="DBP158" s="45"/>
      <c r="DBQ158" s="45"/>
      <c r="DBR158" s="165"/>
      <c r="DBS158" s="165"/>
      <c r="DBT158" s="165"/>
      <c r="DBU158" s="45"/>
      <c r="DBV158" s="165"/>
      <c r="DBW158" s="45"/>
      <c r="DBX158" s="165"/>
      <c r="DBY158" s="45"/>
      <c r="DBZ158" s="165"/>
      <c r="DCA158" s="45"/>
      <c r="DCB158" s="107"/>
      <c r="DCC158" s="21"/>
      <c r="DCD158" s="21"/>
      <c r="DCE158" s="164"/>
      <c r="DCF158" s="165"/>
      <c r="DCG158" s="45"/>
      <c r="DCH158" s="165"/>
      <c r="DCI158" s="165"/>
      <c r="DCJ158" s="165"/>
      <c r="DCK158" s="165"/>
      <c r="DCL158" s="165"/>
      <c r="DCM158" s="165"/>
      <c r="DCN158" s="165"/>
      <c r="DCO158" s="165"/>
      <c r="DCP158" s="165"/>
      <c r="DCQ158" s="165"/>
      <c r="DCR158" s="165"/>
      <c r="DCS158" s="165"/>
      <c r="DCT158" s="165"/>
      <c r="DCU158" s="165"/>
      <c r="DCV158" s="45"/>
      <c r="DCW158" s="45"/>
      <c r="DCX158" s="165"/>
      <c r="DCY158" s="165"/>
      <c r="DCZ158" s="165"/>
      <c r="DDA158" s="45"/>
      <c r="DDB158" s="165"/>
      <c r="DDC158" s="45"/>
      <c r="DDD158" s="165"/>
      <c r="DDE158" s="45"/>
      <c r="DDF158" s="165"/>
      <c r="DDG158" s="45"/>
      <c r="DDH158" s="107"/>
      <c r="DDI158" s="21"/>
      <c r="DDJ158" s="21"/>
      <c r="DDK158" s="164"/>
      <c r="DDL158" s="165"/>
      <c r="DDM158" s="45"/>
      <c r="DDN158" s="165"/>
      <c r="DDO158" s="165"/>
      <c r="DDP158" s="165"/>
      <c r="DDQ158" s="165"/>
      <c r="DDR158" s="165"/>
      <c r="DDS158" s="165"/>
      <c r="DDT158" s="165"/>
      <c r="DDU158" s="165"/>
      <c r="DDV158" s="165"/>
      <c r="DDW158" s="165"/>
      <c r="DDX158" s="165"/>
      <c r="DDY158" s="165"/>
      <c r="DDZ158" s="165"/>
      <c r="DEA158" s="165"/>
      <c r="DEB158" s="45"/>
      <c r="DEC158" s="45"/>
      <c r="DED158" s="165"/>
      <c r="DEE158" s="165"/>
      <c r="DEF158" s="165"/>
      <c r="DEG158" s="45"/>
      <c r="DEH158" s="165"/>
      <c r="DEI158" s="45"/>
      <c r="DEJ158" s="165"/>
      <c r="DEK158" s="45"/>
      <c r="DEL158" s="165"/>
      <c r="DEM158" s="45"/>
      <c r="DEN158" s="107"/>
      <c r="DEO158" s="21"/>
      <c r="DEP158" s="21"/>
      <c r="DEQ158" s="164"/>
      <c r="DER158" s="165"/>
      <c r="DES158" s="45"/>
      <c r="DET158" s="165"/>
      <c r="DEU158" s="165"/>
      <c r="DEV158" s="165"/>
      <c r="DEW158" s="165"/>
      <c r="DEX158" s="165"/>
      <c r="DEY158" s="165"/>
      <c r="DEZ158" s="165"/>
      <c r="DFA158" s="165"/>
      <c r="DFB158" s="165"/>
      <c r="DFC158" s="165"/>
      <c r="DFD158" s="165"/>
      <c r="DFE158" s="165"/>
      <c r="DFF158" s="165"/>
      <c r="DFG158" s="165"/>
      <c r="DFH158" s="45"/>
      <c r="DFI158" s="45"/>
      <c r="DFJ158" s="165"/>
      <c r="DFK158" s="165"/>
      <c r="DFL158" s="165"/>
      <c r="DFM158" s="45"/>
      <c r="DFN158" s="165"/>
      <c r="DFO158" s="45"/>
      <c r="DFP158" s="165"/>
      <c r="DFQ158" s="45"/>
      <c r="DFR158" s="165"/>
      <c r="DFS158" s="45"/>
      <c r="DFT158" s="107"/>
      <c r="DFU158" s="21"/>
      <c r="DFV158" s="21"/>
      <c r="DFW158" s="164"/>
      <c r="DFX158" s="165"/>
      <c r="DFY158" s="45"/>
      <c r="DFZ158" s="165"/>
      <c r="DGA158" s="165"/>
      <c r="DGB158" s="165"/>
      <c r="DGC158" s="165"/>
      <c r="DGD158" s="165"/>
      <c r="DGE158" s="165"/>
      <c r="DGF158" s="165"/>
      <c r="DGG158" s="165"/>
      <c r="DGH158" s="165"/>
      <c r="DGI158" s="165"/>
      <c r="DGJ158" s="165"/>
      <c r="DGK158" s="165"/>
      <c r="DGL158" s="165"/>
      <c r="DGM158" s="165"/>
      <c r="DGN158" s="45"/>
      <c r="DGO158" s="45"/>
      <c r="DGP158" s="165"/>
      <c r="DGQ158" s="165"/>
      <c r="DGR158" s="165"/>
      <c r="DGS158" s="45"/>
      <c r="DGT158" s="165"/>
      <c r="DGU158" s="45"/>
      <c r="DGV158" s="165"/>
      <c r="DGW158" s="45"/>
      <c r="DGX158" s="165"/>
      <c r="DGY158" s="45"/>
      <c r="DGZ158" s="107"/>
      <c r="DHA158" s="21"/>
      <c r="DHB158" s="21"/>
      <c r="DHC158" s="164"/>
      <c r="DHD158" s="165"/>
      <c r="DHE158" s="45"/>
      <c r="DHF158" s="165"/>
      <c r="DHG158" s="165"/>
      <c r="DHH158" s="165"/>
      <c r="DHI158" s="165"/>
      <c r="DHJ158" s="165"/>
      <c r="DHK158" s="165"/>
      <c r="DHL158" s="165"/>
      <c r="DHM158" s="165"/>
      <c r="DHN158" s="165"/>
      <c r="DHO158" s="165"/>
      <c r="DHP158" s="165"/>
      <c r="DHQ158" s="165"/>
      <c r="DHR158" s="165"/>
      <c r="DHS158" s="165"/>
      <c r="DHT158" s="45"/>
      <c r="DHU158" s="45"/>
      <c r="DHV158" s="165"/>
      <c r="DHW158" s="165"/>
      <c r="DHX158" s="165"/>
      <c r="DHY158" s="45"/>
      <c r="DHZ158" s="165"/>
      <c r="DIA158" s="45"/>
      <c r="DIB158" s="165"/>
      <c r="DIC158" s="45"/>
      <c r="DID158" s="165"/>
      <c r="DIE158" s="45"/>
      <c r="DIF158" s="107"/>
      <c r="DIG158" s="21"/>
      <c r="DIH158" s="21"/>
      <c r="DII158" s="164"/>
      <c r="DIJ158" s="165"/>
      <c r="DIK158" s="45"/>
      <c r="DIL158" s="165"/>
      <c r="DIM158" s="165"/>
      <c r="DIN158" s="165"/>
      <c r="DIO158" s="165"/>
      <c r="DIP158" s="165"/>
      <c r="DIQ158" s="165"/>
      <c r="DIR158" s="165"/>
      <c r="DIS158" s="165"/>
      <c r="DIT158" s="165"/>
      <c r="DIU158" s="165"/>
      <c r="DIV158" s="165"/>
      <c r="DIW158" s="165"/>
      <c r="DIX158" s="165"/>
      <c r="DIY158" s="165"/>
      <c r="DIZ158" s="45"/>
      <c r="DJA158" s="45"/>
      <c r="DJB158" s="165"/>
      <c r="DJC158" s="165"/>
      <c r="DJD158" s="165"/>
      <c r="DJE158" s="45"/>
      <c r="DJF158" s="165"/>
      <c r="DJG158" s="45"/>
      <c r="DJH158" s="165"/>
      <c r="DJI158" s="45"/>
      <c r="DJJ158" s="165"/>
      <c r="DJK158" s="45"/>
      <c r="DJL158" s="107"/>
      <c r="DJM158" s="21"/>
      <c r="DJN158" s="21"/>
      <c r="DJO158" s="164"/>
      <c r="DJP158" s="165"/>
      <c r="DJQ158" s="45"/>
      <c r="DJR158" s="165"/>
      <c r="DJS158" s="165"/>
      <c r="DJT158" s="165"/>
      <c r="DJU158" s="165"/>
      <c r="DJV158" s="165"/>
      <c r="DJW158" s="165"/>
      <c r="DJX158" s="165"/>
      <c r="DJY158" s="165"/>
      <c r="DJZ158" s="165"/>
      <c r="DKA158" s="165"/>
      <c r="DKB158" s="165"/>
      <c r="DKC158" s="165"/>
      <c r="DKD158" s="165"/>
      <c r="DKE158" s="165"/>
      <c r="DKF158" s="45"/>
      <c r="DKG158" s="45"/>
      <c r="DKH158" s="165"/>
      <c r="DKI158" s="165"/>
      <c r="DKJ158" s="165"/>
      <c r="DKK158" s="45"/>
      <c r="DKL158" s="165"/>
      <c r="DKM158" s="45"/>
      <c r="DKN158" s="165"/>
      <c r="DKO158" s="45"/>
      <c r="DKP158" s="165"/>
      <c r="DKQ158" s="45"/>
      <c r="DKR158" s="107"/>
      <c r="DKS158" s="21"/>
      <c r="DKT158" s="21"/>
      <c r="DKU158" s="164"/>
      <c r="DKV158" s="165"/>
      <c r="DKW158" s="45"/>
      <c r="DKX158" s="165"/>
      <c r="DKY158" s="165"/>
      <c r="DKZ158" s="165"/>
      <c r="DLA158" s="165"/>
      <c r="DLB158" s="165"/>
      <c r="DLC158" s="165"/>
      <c r="DLD158" s="165"/>
      <c r="DLE158" s="165"/>
      <c r="DLF158" s="165"/>
      <c r="DLG158" s="165"/>
      <c r="DLH158" s="165"/>
      <c r="DLI158" s="165"/>
      <c r="DLJ158" s="165"/>
      <c r="DLK158" s="165"/>
      <c r="DLL158" s="45"/>
      <c r="DLM158" s="45"/>
      <c r="DLN158" s="165"/>
      <c r="DLO158" s="165"/>
      <c r="DLP158" s="165"/>
      <c r="DLQ158" s="45"/>
      <c r="DLR158" s="165"/>
      <c r="DLS158" s="45"/>
      <c r="DLT158" s="165"/>
      <c r="DLU158" s="45"/>
      <c r="DLV158" s="165"/>
      <c r="DLW158" s="45"/>
      <c r="DLX158" s="107"/>
      <c r="DLY158" s="21"/>
      <c r="DLZ158" s="21"/>
      <c r="DMA158" s="164"/>
      <c r="DMB158" s="165"/>
      <c r="DMC158" s="45"/>
      <c r="DMD158" s="165"/>
      <c r="DME158" s="165"/>
      <c r="DMF158" s="165"/>
      <c r="DMG158" s="165"/>
      <c r="DMH158" s="165"/>
      <c r="DMI158" s="165"/>
      <c r="DMJ158" s="165"/>
      <c r="DMK158" s="165"/>
      <c r="DML158" s="165"/>
      <c r="DMM158" s="165"/>
      <c r="DMN158" s="165"/>
      <c r="DMO158" s="165"/>
      <c r="DMP158" s="165"/>
      <c r="DMQ158" s="165"/>
      <c r="DMR158" s="45"/>
      <c r="DMS158" s="45"/>
      <c r="DMT158" s="165"/>
      <c r="DMU158" s="165"/>
      <c r="DMV158" s="165"/>
      <c r="DMW158" s="45"/>
      <c r="DMX158" s="165"/>
      <c r="DMY158" s="45"/>
      <c r="DMZ158" s="165"/>
      <c r="DNA158" s="45"/>
      <c r="DNB158" s="165"/>
      <c r="DNC158" s="45"/>
      <c r="DND158" s="107"/>
      <c r="DNE158" s="21"/>
      <c r="DNF158" s="21"/>
      <c r="DNG158" s="164"/>
      <c r="DNH158" s="165"/>
      <c r="DNI158" s="45"/>
      <c r="DNJ158" s="165"/>
      <c r="DNK158" s="165"/>
      <c r="DNL158" s="165"/>
      <c r="DNM158" s="165"/>
      <c r="DNN158" s="165"/>
      <c r="DNO158" s="165"/>
      <c r="DNP158" s="165"/>
      <c r="DNQ158" s="165"/>
      <c r="DNR158" s="165"/>
      <c r="DNS158" s="165"/>
      <c r="DNT158" s="165"/>
      <c r="DNU158" s="165"/>
      <c r="DNV158" s="165"/>
      <c r="DNW158" s="165"/>
      <c r="DNX158" s="45"/>
      <c r="DNY158" s="45"/>
      <c r="DNZ158" s="165"/>
      <c r="DOA158" s="165"/>
      <c r="DOB158" s="165"/>
      <c r="DOC158" s="45"/>
      <c r="DOD158" s="165"/>
      <c r="DOE158" s="45"/>
      <c r="DOF158" s="165"/>
      <c r="DOG158" s="45"/>
      <c r="DOH158" s="165"/>
      <c r="DOI158" s="45"/>
      <c r="DOJ158" s="107"/>
      <c r="DOK158" s="21"/>
      <c r="DOL158" s="21"/>
      <c r="DOM158" s="164"/>
      <c r="DON158" s="165"/>
      <c r="DOO158" s="45"/>
      <c r="DOP158" s="165"/>
      <c r="DOQ158" s="165"/>
      <c r="DOR158" s="165"/>
      <c r="DOS158" s="165"/>
      <c r="DOT158" s="165"/>
      <c r="DOU158" s="165"/>
      <c r="DOV158" s="165"/>
      <c r="DOW158" s="165"/>
      <c r="DOX158" s="165"/>
      <c r="DOY158" s="165"/>
      <c r="DOZ158" s="165"/>
      <c r="DPA158" s="165"/>
      <c r="DPB158" s="165"/>
      <c r="DPC158" s="165"/>
      <c r="DPD158" s="45"/>
      <c r="DPE158" s="45"/>
      <c r="DPF158" s="165"/>
      <c r="DPG158" s="165"/>
      <c r="DPH158" s="165"/>
      <c r="DPI158" s="45"/>
      <c r="DPJ158" s="165"/>
      <c r="DPK158" s="45"/>
      <c r="DPL158" s="165"/>
      <c r="DPM158" s="45"/>
      <c r="DPN158" s="165"/>
      <c r="DPO158" s="45"/>
      <c r="DPP158" s="107"/>
      <c r="DPQ158" s="21"/>
      <c r="DPR158" s="21"/>
      <c r="DPS158" s="164"/>
      <c r="DPT158" s="165"/>
      <c r="DPU158" s="45"/>
      <c r="DPV158" s="165"/>
      <c r="DPW158" s="165"/>
      <c r="DPX158" s="165"/>
      <c r="DPY158" s="165"/>
      <c r="DPZ158" s="165"/>
      <c r="DQA158" s="165"/>
      <c r="DQB158" s="165"/>
      <c r="DQC158" s="165"/>
      <c r="DQD158" s="165"/>
      <c r="DQE158" s="165"/>
      <c r="DQF158" s="165"/>
      <c r="DQG158" s="165"/>
      <c r="DQH158" s="165"/>
      <c r="DQI158" s="165"/>
      <c r="DQJ158" s="45"/>
      <c r="DQK158" s="45"/>
      <c r="DQL158" s="165"/>
      <c r="DQM158" s="165"/>
      <c r="DQN158" s="165"/>
      <c r="DQO158" s="45"/>
      <c r="DQP158" s="165"/>
      <c r="DQQ158" s="45"/>
      <c r="DQR158" s="165"/>
      <c r="DQS158" s="45"/>
      <c r="DQT158" s="165"/>
      <c r="DQU158" s="45"/>
      <c r="DQV158" s="107"/>
      <c r="DQW158" s="21"/>
      <c r="DQX158" s="21"/>
      <c r="DQY158" s="164"/>
      <c r="DQZ158" s="165"/>
      <c r="DRA158" s="45"/>
      <c r="DRB158" s="165"/>
      <c r="DRC158" s="165"/>
      <c r="DRD158" s="165"/>
      <c r="DRE158" s="165"/>
      <c r="DRF158" s="165"/>
      <c r="DRG158" s="165"/>
      <c r="DRH158" s="165"/>
      <c r="DRI158" s="165"/>
      <c r="DRJ158" s="165"/>
      <c r="DRK158" s="165"/>
      <c r="DRL158" s="165"/>
      <c r="DRM158" s="165"/>
      <c r="DRN158" s="165"/>
      <c r="DRO158" s="165"/>
      <c r="DRP158" s="45"/>
      <c r="DRQ158" s="45"/>
      <c r="DRR158" s="165"/>
      <c r="DRS158" s="165"/>
      <c r="DRT158" s="165"/>
      <c r="DRU158" s="45"/>
      <c r="DRV158" s="165"/>
      <c r="DRW158" s="45"/>
      <c r="DRX158" s="165"/>
      <c r="DRY158" s="45"/>
      <c r="DRZ158" s="165"/>
      <c r="DSA158" s="45"/>
      <c r="DSB158" s="107"/>
      <c r="DSC158" s="21"/>
      <c r="DSD158" s="21"/>
      <c r="DSE158" s="164"/>
      <c r="DSF158" s="165"/>
      <c r="DSG158" s="45"/>
      <c r="DSH158" s="165"/>
      <c r="DSI158" s="165"/>
      <c r="DSJ158" s="165"/>
      <c r="DSK158" s="165"/>
      <c r="DSL158" s="165"/>
      <c r="DSM158" s="165"/>
      <c r="DSN158" s="165"/>
      <c r="DSO158" s="165"/>
      <c r="DSP158" s="165"/>
      <c r="DSQ158" s="165"/>
      <c r="DSR158" s="165"/>
      <c r="DSS158" s="165"/>
      <c r="DST158" s="165"/>
      <c r="DSU158" s="165"/>
      <c r="DSV158" s="45"/>
      <c r="DSW158" s="45"/>
      <c r="DSX158" s="165"/>
      <c r="DSY158" s="165"/>
      <c r="DSZ158" s="165"/>
      <c r="DTA158" s="45"/>
      <c r="DTB158" s="165"/>
      <c r="DTC158" s="45"/>
      <c r="DTD158" s="165"/>
      <c r="DTE158" s="45"/>
      <c r="DTF158" s="165"/>
      <c r="DTG158" s="45"/>
      <c r="DTH158" s="107"/>
      <c r="DTI158" s="21"/>
      <c r="DTJ158" s="21"/>
      <c r="DTK158" s="164"/>
      <c r="DTL158" s="165"/>
      <c r="DTM158" s="45"/>
      <c r="DTN158" s="165"/>
      <c r="DTO158" s="165"/>
      <c r="DTP158" s="165"/>
      <c r="DTQ158" s="165"/>
      <c r="DTR158" s="165"/>
      <c r="DTS158" s="165"/>
      <c r="DTT158" s="165"/>
      <c r="DTU158" s="165"/>
      <c r="DTV158" s="165"/>
      <c r="DTW158" s="165"/>
      <c r="DTX158" s="165"/>
      <c r="DTY158" s="165"/>
      <c r="DTZ158" s="165"/>
      <c r="DUA158" s="165"/>
      <c r="DUB158" s="45"/>
      <c r="DUC158" s="45"/>
      <c r="DUD158" s="165"/>
      <c r="DUE158" s="165"/>
      <c r="DUF158" s="165"/>
      <c r="DUG158" s="45"/>
      <c r="DUH158" s="165"/>
      <c r="DUI158" s="45"/>
      <c r="DUJ158" s="165"/>
      <c r="DUK158" s="45"/>
      <c r="DUL158" s="165"/>
      <c r="DUM158" s="45"/>
      <c r="DUN158" s="107"/>
      <c r="DUO158" s="21"/>
      <c r="DUP158" s="21"/>
      <c r="DUQ158" s="164"/>
      <c r="DUR158" s="165"/>
      <c r="DUS158" s="45"/>
      <c r="DUT158" s="165"/>
      <c r="DUU158" s="165"/>
      <c r="DUV158" s="165"/>
      <c r="DUW158" s="165"/>
      <c r="DUX158" s="165"/>
      <c r="DUY158" s="165"/>
      <c r="DUZ158" s="165"/>
      <c r="DVA158" s="165"/>
      <c r="DVB158" s="165"/>
      <c r="DVC158" s="165"/>
      <c r="DVD158" s="165"/>
      <c r="DVE158" s="165"/>
      <c r="DVF158" s="165"/>
      <c r="DVG158" s="165"/>
      <c r="DVH158" s="45"/>
      <c r="DVI158" s="45"/>
      <c r="DVJ158" s="165"/>
      <c r="DVK158" s="165"/>
      <c r="DVL158" s="165"/>
      <c r="DVM158" s="45"/>
      <c r="DVN158" s="165"/>
      <c r="DVO158" s="45"/>
      <c r="DVP158" s="165"/>
      <c r="DVQ158" s="45"/>
      <c r="DVR158" s="165"/>
      <c r="DVS158" s="45"/>
      <c r="DVT158" s="107"/>
      <c r="DVU158" s="21"/>
      <c r="DVV158" s="21"/>
      <c r="DVW158" s="164"/>
      <c r="DVX158" s="165"/>
      <c r="DVY158" s="45"/>
      <c r="DVZ158" s="165"/>
      <c r="DWA158" s="165"/>
      <c r="DWB158" s="165"/>
      <c r="DWC158" s="165"/>
      <c r="DWD158" s="165"/>
      <c r="DWE158" s="165"/>
      <c r="DWF158" s="165"/>
      <c r="DWG158" s="165"/>
      <c r="DWH158" s="165"/>
      <c r="DWI158" s="165"/>
      <c r="DWJ158" s="165"/>
      <c r="DWK158" s="165"/>
      <c r="DWL158" s="165"/>
      <c r="DWM158" s="165"/>
      <c r="DWN158" s="45"/>
      <c r="DWO158" s="45"/>
      <c r="DWP158" s="165"/>
      <c r="DWQ158" s="165"/>
      <c r="DWR158" s="165"/>
      <c r="DWS158" s="45"/>
      <c r="DWT158" s="165"/>
      <c r="DWU158" s="45"/>
      <c r="DWV158" s="165"/>
      <c r="DWW158" s="45"/>
      <c r="DWX158" s="165"/>
      <c r="DWY158" s="45"/>
      <c r="DWZ158" s="107"/>
      <c r="DXA158" s="21"/>
      <c r="DXB158" s="21"/>
      <c r="DXC158" s="164"/>
      <c r="DXD158" s="165"/>
      <c r="DXE158" s="45"/>
      <c r="DXF158" s="165"/>
      <c r="DXG158" s="165"/>
      <c r="DXH158" s="165"/>
      <c r="DXI158" s="165"/>
      <c r="DXJ158" s="165"/>
      <c r="DXK158" s="165"/>
      <c r="DXL158" s="165"/>
      <c r="DXM158" s="165"/>
      <c r="DXN158" s="165"/>
      <c r="DXO158" s="165"/>
      <c r="DXP158" s="165"/>
      <c r="DXQ158" s="165"/>
      <c r="DXR158" s="165"/>
      <c r="DXS158" s="165"/>
      <c r="DXT158" s="45"/>
      <c r="DXU158" s="45"/>
      <c r="DXV158" s="165"/>
      <c r="DXW158" s="165"/>
      <c r="DXX158" s="165"/>
      <c r="DXY158" s="45"/>
      <c r="DXZ158" s="165"/>
      <c r="DYA158" s="45"/>
      <c r="DYB158" s="165"/>
      <c r="DYC158" s="45"/>
      <c r="DYD158" s="165"/>
      <c r="DYE158" s="45"/>
      <c r="DYF158" s="107"/>
      <c r="DYG158" s="21"/>
      <c r="DYH158" s="21"/>
      <c r="DYI158" s="164"/>
      <c r="DYJ158" s="165"/>
      <c r="DYK158" s="45"/>
      <c r="DYL158" s="165"/>
      <c r="DYM158" s="165"/>
      <c r="DYN158" s="165"/>
      <c r="DYO158" s="165"/>
      <c r="DYP158" s="165"/>
      <c r="DYQ158" s="165"/>
      <c r="DYR158" s="165"/>
      <c r="DYS158" s="165"/>
      <c r="DYT158" s="165"/>
      <c r="DYU158" s="165"/>
      <c r="DYV158" s="165"/>
      <c r="DYW158" s="165"/>
      <c r="DYX158" s="165"/>
      <c r="DYY158" s="165"/>
      <c r="DYZ158" s="45"/>
      <c r="DZA158" s="45"/>
      <c r="DZB158" s="165"/>
      <c r="DZC158" s="165"/>
      <c r="DZD158" s="165"/>
      <c r="DZE158" s="45"/>
      <c r="DZF158" s="165"/>
      <c r="DZG158" s="45"/>
      <c r="DZH158" s="165"/>
      <c r="DZI158" s="45"/>
      <c r="DZJ158" s="165"/>
      <c r="DZK158" s="45"/>
      <c r="DZL158" s="107"/>
      <c r="DZM158" s="21"/>
      <c r="DZN158" s="21"/>
      <c r="DZO158" s="164"/>
      <c r="DZP158" s="165"/>
      <c r="DZQ158" s="45"/>
      <c r="DZR158" s="165"/>
      <c r="DZS158" s="165"/>
      <c r="DZT158" s="165"/>
      <c r="DZU158" s="165"/>
      <c r="DZV158" s="165"/>
      <c r="DZW158" s="165"/>
      <c r="DZX158" s="165"/>
      <c r="DZY158" s="165"/>
      <c r="DZZ158" s="165"/>
      <c r="EAA158" s="165"/>
      <c r="EAB158" s="165"/>
      <c r="EAC158" s="165"/>
      <c r="EAD158" s="165"/>
      <c r="EAE158" s="165"/>
      <c r="EAF158" s="45"/>
      <c r="EAG158" s="45"/>
      <c r="EAH158" s="165"/>
      <c r="EAI158" s="165"/>
      <c r="EAJ158" s="165"/>
      <c r="EAK158" s="45"/>
      <c r="EAL158" s="165"/>
      <c r="EAM158" s="45"/>
      <c r="EAN158" s="165"/>
      <c r="EAO158" s="45"/>
      <c r="EAP158" s="165"/>
      <c r="EAQ158" s="45"/>
      <c r="EAR158" s="107"/>
      <c r="EAS158" s="21"/>
      <c r="EAT158" s="21"/>
      <c r="EAU158" s="164"/>
      <c r="EAV158" s="165"/>
      <c r="EAW158" s="45"/>
      <c r="EAX158" s="165"/>
      <c r="EAY158" s="165"/>
      <c r="EAZ158" s="165"/>
      <c r="EBA158" s="165"/>
      <c r="EBB158" s="165"/>
      <c r="EBC158" s="165"/>
      <c r="EBD158" s="165"/>
      <c r="EBE158" s="165"/>
      <c r="EBF158" s="165"/>
      <c r="EBG158" s="165"/>
      <c r="EBH158" s="165"/>
      <c r="EBI158" s="165"/>
      <c r="EBJ158" s="165"/>
      <c r="EBK158" s="165"/>
      <c r="EBL158" s="45"/>
      <c r="EBM158" s="45"/>
      <c r="EBN158" s="165"/>
      <c r="EBO158" s="165"/>
      <c r="EBP158" s="165"/>
      <c r="EBQ158" s="45"/>
      <c r="EBR158" s="165"/>
      <c r="EBS158" s="45"/>
      <c r="EBT158" s="165"/>
      <c r="EBU158" s="45"/>
      <c r="EBV158" s="165"/>
      <c r="EBW158" s="45"/>
      <c r="EBX158" s="107"/>
      <c r="EBY158" s="21"/>
      <c r="EBZ158" s="21"/>
      <c r="ECA158" s="164"/>
      <c r="ECB158" s="165"/>
      <c r="ECC158" s="45"/>
      <c r="ECD158" s="165"/>
      <c r="ECE158" s="165"/>
      <c r="ECF158" s="165"/>
      <c r="ECG158" s="165"/>
      <c r="ECH158" s="165"/>
      <c r="ECI158" s="165"/>
      <c r="ECJ158" s="165"/>
      <c r="ECK158" s="165"/>
      <c r="ECL158" s="165"/>
      <c r="ECM158" s="165"/>
      <c r="ECN158" s="165"/>
      <c r="ECO158" s="165"/>
      <c r="ECP158" s="165"/>
      <c r="ECQ158" s="165"/>
      <c r="ECR158" s="45"/>
      <c r="ECS158" s="45"/>
      <c r="ECT158" s="165"/>
      <c r="ECU158" s="165"/>
      <c r="ECV158" s="165"/>
      <c r="ECW158" s="45"/>
      <c r="ECX158" s="165"/>
      <c r="ECY158" s="45"/>
      <c r="ECZ158" s="165"/>
      <c r="EDA158" s="45"/>
      <c r="EDB158" s="165"/>
      <c r="EDC158" s="45"/>
      <c r="EDD158" s="107"/>
      <c r="EDE158" s="21"/>
      <c r="EDF158" s="21"/>
      <c r="EDG158" s="164"/>
      <c r="EDH158" s="165"/>
      <c r="EDI158" s="45"/>
      <c r="EDJ158" s="165"/>
      <c r="EDK158" s="165"/>
      <c r="EDL158" s="165"/>
      <c r="EDM158" s="165"/>
      <c r="EDN158" s="165"/>
      <c r="EDO158" s="165"/>
      <c r="EDP158" s="165"/>
      <c r="EDQ158" s="165"/>
      <c r="EDR158" s="165"/>
      <c r="EDS158" s="165"/>
      <c r="EDT158" s="165"/>
      <c r="EDU158" s="165"/>
      <c r="EDV158" s="165"/>
      <c r="EDW158" s="165"/>
      <c r="EDX158" s="45"/>
      <c r="EDY158" s="45"/>
      <c r="EDZ158" s="165"/>
      <c r="EEA158" s="165"/>
      <c r="EEB158" s="165"/>
      <c r="EEC158" s="45"/>
      <c r="EED158" s="165"/>
      <c r="EEE158" s="45"/>
      <c r="EEF158" s="165"/>
      <c r="EEG158" s="45"/>
      <c r="EEH158" s="165"/>
      <c r="EEI158" s="45"/>
      <c r="EEJ158" s="107"/>
      <c r="EEK158" s="21"/>
      <c r="EEL158" s="21"/>
      <c r="EEM158" s="164"/>
      <c r="EEN158" s="165"/>
      <c r="EEO158" s="45"/>
      <c r="EEP158" s="165"/>
      <c r="EEQ158" s="165"/>
      <c r="EER158" s="165"/>
      <c r="EES158" s="165"/>
      <c r="EET158" s="165"/>
      <c r="EEU158" s="165"/>
      <c r="EEV158" s="165"/>
      <c r="EEW158" s="165"/>
      <c r="EEX158" s="165"/>
      <c r="EEY158" s="165"/>
      <c r="EEZ158" s="165"/>
      <c r="EFA158" s="165"/>
      <c r="EFB158" s="165"/>
      <c r="EFC158" s="165"/>
      <c r="EFD158" s="45"/>
      <c r="EFE158" s="45"/>
      <c r="EFF158" s="165"/>
      <c r="EFG158" s="165"/>
      <c r="EFH158" s="165"/>
      <c r="EFI158" s="45"/>
      <c r="EFJ158" s="165"/>
      <c r="EFK158" s="45"/>
      <c r="EFL158" s="165"/>
      <c r="EFM158" s="45"/>
      <c r="EFN158" s="165"/>
      <c r="EFO158" s="45"/>
      <c r="EFP158" s="107"/>
      <c r="EFQ158" s="21"/>
      <c r="EFR158" s="21"/>
      <c r="EFS158" s="164"/>
      <c r="EFT158" s="165"/>
      <c r="EFU158" s="45"/>
      <c r="EFV158" s="165"/>
      <c r="EFW158" s="165"/>
      <c r="EFX158" s="165"/>
      <c r="EFY158" s="165"/>
      <c r="EFZ158" s="165"/>
      <c r="EGA158" s="165"/>
      <c r="EGB158" s="165"/>
      <c r="EGC158" s="165"/>
      <c r="EGD158" s="165"/>
      <c r="EGE158" s="165"/>
      <c r="EGF158" s="165"/>
      <c r="EGG158" s="165"/>
      <c r="EGH158" s="165"/>
      <c r="EGI158" s="165"/>
      <c r="EGJ158" s="45"/>
      <c r="EGK158" s="45"/>
      <c r="EGL158" s="165"/>
      <c r="EGM158" s="165"/>
      <c r="EGN158" s="165"/>
      <c r="EGO158" s="45"/>
      <c r="EGP158" s="165"/>
      <c r="EGQ158" s="45"/>
      <c r="EGR158" s="165"/>
      <c r="EGS158" s="45"/>
      <c r="EGT158" s="165"/>
      <c r="EGU158" s="45"/>
      <c r="EGV158" s="107"/>
      <c r="EGW158" s="21"/>
      <c r="EGX158" s="21"/>
      <c r="EGY158" s="164"/>
      <c r="EGZ158" s="165"/>
      <c r="EHA158" s="45"/>
      <c r="EHB158" s="165"/>
      <c r="EHC158" s="165"/>
      <c r="EHD158" s="165"/>
      <c r="EHE158" s="165"/>
      <c r="EHF158" s="165"/>
      <c r="EHG158" s="165"/>
      <c r="EHH158" s="165"/>
      <c r="EHI158" s="165"/>
      <c r="EHJ158" s="165"/>
      <c r="EHK158" s="165"/>
      <c r="EHL158" s="165"/>
      <c r="EHM158" s="165"/>
      <c r="EHN158" s="165"/>
      <c r="EHO158" s="165"/>
      <c r="EHP158" s="45"/>
      <c r="EHQ158" s="45"/>
      <c r="EHR158" s="165"/>
      <c r="EHS158" s="165"/>
      <c r="EHT158" s="165"/>
      <c r="EHU158" s="45"/>
      <c r="EHV158" s="165"/>
      <c r="EHW158" s="45"/>
      <c r="EHX158" s="165"/>
      <c r="EHY158" s="45"/>
      <c r="EHZ158" s="165"/>
      <c r="EIA158" s="45"/>
      <c r="EIB158" s="107"/>
      <c r="EIC158" s="21"/>
      <c r="EID158" s="21"/>
      <c r="EIE158" s="164"/>
      <c r="EIF158" s="165"/>
      <c r="EIG158" s="45"/>
      <c r="EIH158" s="165"/>
      <c r="EII158" s="165"/>
      <c r="EIJ158" s="165"/>
      <c r="EIK158" s="165"/>
      <c r="EIL158" s="165"/>
      <c r="EIM158" s="165"/>
      <c r="EIN158" s="165"/>
      <c r="EIO158" s="165"/>
      <c r="EIP158" s="165"/>
      <c r="EIQ158" s="165"/>
      <c r="EIR158" s="165"/>
      <c r="EIS158" s="165"/>
      <c r="EIT158" s="165"/>
      <c r="EIU158" s="165"/>
      <c r="EIV158" s="45"/>
      <c r="EIW158" s="45"/>
      <c r="EIX158" s="165"/>
      <c r="EIY158" s="165"/>
      <c r="EIZ158" s="165"/>
      <c r="EJA158" s="45"/>
      <c r="EJB158" s="165"/>
      <c r="EJC158" s="45"/>
      <c r="EJD158" s="165"/>
      <c r="EJE158" s="45"/>
      <c r="EJF158" s="165"/>
      <c r="EJG158" s="45"/>
      <c r="EJH158" s="107"/>
      <c r="EJI158" s="21"/>
      <c r="EJJ158" s="21"/>
      <c r="EJK158" s="164"/>
      <c r="EJL158" s="165"/>
      <c r="EJM158" s="45"/>
      <c r="EJN158" s="165"/>
      <c r="EJO158" s="165"/>
      <c r="EJP158" s="165"/>
      <c r="EJQ158" s="165"/>
      <c r="EJR158" s="165"/>
      <c r="EJS158" s="165"/>
      <c r="EJT158" s="165"/>
      <c r="EJU158" s="165"/>
      <c r="EJV158" s="165"/>
      <c r="EJW158" s="165"/>
      <c r="EJX158" s="165"/>
      <c r="EJY158" s="165"/>
      <c r="EJZ158" s="165"/>
      <c r="EKA158" s="165"/>
      <c r="EKB158" s="45"/>
      <c r="EKC158" s="45"/>
      <c r="EKD158" s="165"/>
      <c r="EKE158" s="165"/>
      <c r="EKF158" s="165"/>
      <c r="EKG158" s="45"/>
      <c r="EKH158" s="165"/>
      <c r="EKI158" s="45"/>
      <c r="EKJ158" s="165"/>
      <c r="EKK158" s="45"/>
      <c r="EKL158" s="165"/>
      <c r="EKM158" s="45"/>
      <c r="EKN158" s="107"/>
      <c r="EKO158" s="21"/>
      <c r="EKP158" s="21"/>
      <c r="EKQ158" s="164"/>
      <c r="EKR158" s="165"/>
      <c r="EKS158" s="45"/>
      <c r="EKT158" s="165"/>
      <c r="EKU158" s="165"/>
      <c r="EKV158" s="165"/>
      <c r="EKW158" s="165"/>
      <c r="EKX158" s="165"/>
      <c r="EKY158" s="165"/>
      <c r="EKZ158" s="165"/>
      <c r="ELA158" s="165"/>
      <c r="ELB158" s="165"/>
      <c r="ELC158" s="165"/>
      <c r="ELD158" s="165"/>
      <c r="ELE158" s="165"/>
      <c r="ELF158" s="165"/>
      <c r="ELG158" s="165"/>
      <c r="ELH158" s="45"/>
      <c r="ELI158" s="45"/>
      <c r="ELJ158" s="165"/>
      <c r="ELK158" s="165"/>
      <c r="ELL158" s="165"/>
      <c r="ELM158" s="45"/>
      <c r="ELN158" s="165"/>
      <c r="ELO158" s="45"/>
      <c r="ELP158" s="165"/>
      <c r="ELQ158" s="45"/>
      <c r="ELR158" s="165"/>
      <c r="ELS158" s="45"/>
      <c r="ELT158" s="107"/>
      <c r="ELU158" s="21"/>
      <c r="ELV158" s="21"/>
      <c r="ELW158" s="164"/>
      <c r="ELX158" s="165"/>
      <c r="ELY158" s="45"/>
      <c r="ELZ158" s="165"/>
      <c r="EMA158" s="165"/>
      <c r="EMB158" s="165"/>
      <c r="EMC158" s="165"/>
      <c r="EMD158" s="165"/>
      <c r="EME158" s="165"/>
      <c r="EMF158" s="165"/>
      <c r="EMG158" s="165"/>
      <c r="EMH158" s="165"/>
      <c r="EMI158" s="165"/>
      <c r="EMJ158" s="165"/>
      <c r="EMK158" s="165"/>
      <c r="EML158" s="165"/>
      <c r="EMM158" s="165"/>
      <c r="EMN158" s="45"/>
      <c r="EMO158" s="45"/>
      <c r="EMP158" s="165"/>
      <c r="EMQ158" s="165"/>
      <c r="EMR158" s="165"/>
      <c r="EMS158" s="45"/>
      <c r="EMT158" s="165"/>
      <c r="EMU158" s="45"/>
      <c r="EMV158" s="165"/>
      <c r="EMW158" s="45"/>
      <c r="EMX158" s="165"/>
      <c r="EMY158" s="45"/>
      <c r="EMZ158" s="107"/>
      <c r="ENA158" s="21"/>
      <c r="ENB158" s="21"/>
      <c r="ENC158" s="164"/>
      <c r="END158" s="165"/>
      <c r="ENE158" s="45"/>
      <c r="ENF158" s="165"/>
      <c r="ENG158" s="165"/>
      <c r="ENH158" s="165"/>
      <c r="ENI158" s="165"/>
      <c r="ENJ158" s="165"/>
      <c r="ENK158" s="165"/>
      <c r="ENL158" s="165"/>
      <c r="ENM158" s="165"/>
      <c r="ENN158" s="165"/>
      <c r="ENO158" s="165"/>
      <c r="ENP158" s="165"/>
      <c r="ENQ158" s="165"/>
      <c r="ENR158" s="165"/>
      <c r="ENS158" s="165"/>
      <c r="ENT158" s="45"/>
      <c r="ENU158" s="45"/>
      <c r="ENV158" s="165"/>
      <c r="ENW158" s="165"/>
      <c r="ENX158" s="165"/>
      <c r="ENY158" s="45"/>
      <c r="ENZ158" s="165"/>
      <c r="EOA158" s="45"/>
      <c r="EOB158" s="165"/>
      <c r="EOC158" s="45"/>
      <c r="EOD158" s="165"/>
      <c r="EOE158" s="45"/>
      <c r="EOF158" s="107"/>
      <c r="EOG158" s="21"/>
      <c r="EOH158" s="21"/>
      <c r="EOI158" s="164"/>
      <c r="EOJ158" s="165"/>
      <c r="EOK158" s="45"/>
      <c r="EOL158" s="165"/>
      <c r="EOM158" s="165"/>
      <c r="EON158" s="165"/>
      <c r="EOO158" s="165"/>
      <c r="EOP158" s="165"/>
      <c r="EOQ158" s="165"/>
      <c r="EOR158" s="165"/>
      <c r="EOS158" s="165"/>
      <c r="EOT158" s="165"/>
      <c r="EOU158" s="165"/>
      <c r="EOV158" s="165"/>
      <c r="EOW158" s="165"/>
      <c r="EOX158" s="165"/>
      <c r="EOY158" s="165"/>
      <c r="EOZ158" s="45"/>
      <c r="EPA158" s="45"/>
      <c r="EPB158" s="165"/>
      <c r="EPC158" s="165"/>
      <c r="EPD158" s="165"/>
      <c r="EPE158" s="45"/>
      <c r="EPF158" s="165"/>
      <c r="EPG158" s="45"/>
      <c r="EPH158" s="165"/>
      <c r="EPI158" s="45"/>
      <c r="EPJ158" s="165"/>
      <c r="EPK158" s="45"/>
      <c r="EPL158" s="107"/>
      <c r="EPM158" s="21"/>
      <c r="EPN158" s="21"/>
      <c r="EPO158" s="164"/>
      <c r="EPP158" s="165"/>
      <c r="EPQ158" s="45"/>
      <c r="EPR158" s="165"/>
      <c r="EPS158" s="165"/>
      <c r="EPT158" s="165"/>
      <c r="EPU158" s="165"/>
      <c r="EPV158" s="165"/>
      <c r="EPW158" s="165"/>
      <c r="EPX158" s="165"/>
      <c r="EPY158" s="165"/>
      <c r="EPZ158" s="165"/>
      <c r="EQA158" s="165"/>
      <c r="EQB158" s="165"/>
      <c r="EQC158" s="165"/>
      <c r="EQD158" s="165"/>
      <c r="EQE158" s="165"/>
      <c r="EQF158" s="45"/>
      <c r="EQG158" s="45"/>
      <c r="EQH158" s="165"/>
      <c r="EQI158" s="165"/>
      <c r="EQJ158" s="165"/>
      <c r="EQK158" s="45"/>
      <c r="EQL158" s="165"/>
      <c r="EQM158" s="45"/>
      <c r="EQN158" s="165"/>
      <c r="EQO158" s="45"/>
      <c r="EQP158" s="165"/>
      <c r="EQQ158" s="45"/>
      <c r="EQR158" s="107"/>
      <c r="EQS158" s="21"/>
      <c r="EQT158" s="21"/>
      <c r="EQU158" s="164"/>
      <c r="EQV158" s="165"/>
      <c r="EQW158" s="45"/>
      <c r="EQX158" s="165"/>
      <c r="EQY158" s="165"/>
      <c r="EQZ158" s="165"/>
      <c r="ERA158" s="165"/>
      <c r="ERB158" s="165"/>
      <c r="ERC158" s="165"/>
      <c r="ERD158" s="165"/>
      <c r="ERE158" s="165"/>
      <c r="ERF158" s="165"/>
      <c r="ERG158" s="165"/>
      <c r="ERH158" s="165"/>
      <c r="ERI158" s="165"/>
      <c r="ERJ158" s="165"/>
      <c r="ERK158" s="165"/>
      <c r="ERL158" s="45"/>
      <c r="ERM158" s="45"/>
      <c r="ERN158" s="165"/>
      <c r="ERO158" s="165"/>
      <c r="ERP158" s="165"/>
      <c r="ERQ158" s="45"/>
      <c r="ERR158" s="165"/>
      <c r="ERS158" s="45"/>
      <c r="ERT158" s="165"/>
      <c r="ERU158" s="45"/>
      <c r="ERV158" s="165"/>
      <c r="ERW158" s="45"/>
      <c r="ERX158" s="107"/>
      <c r="ERY158" s="21"/>
      <c r="ERZ158" s="21"/>
      <c r="ESA158" s="164"/>
      <c r="ESB158" s="165"/>
      <c r="ESC158" s="45"/>
      <c r="ESD158" s="165"/>
      <c r="ESE158" s="165"/>
      <c r="ESF158" s="165"/>
      <c r="ESG158" s="165"/>
      <c r="ESH158" s="165"/>
      <c r="ESI158" s="165"/>
      <c r="ESJ158" s="165"/>
      <c r="ESK158" s="165"/>
      <c r="ESL158" s="165"/>
      <c r="ESM158" s="165"/>
      <c r="ESN158" s="165"/>
      <c r="ESO158" s="165"/>
      <c r="ESP158" s="165"/>
      <c r="ESQ158" s="165"/>
      <c r="ESR158" s="45"/>
      <c r="ESS158" s="45"/>
      <c r="EST158" s="165"/>
      <c r="ESU158" s="165"/>
      <c r="ESV158" s="165"/>
      <c r="ESW158" s="45"/>
      <c r="ESX158" s="165"/>
      <c r="ESY158" s="45"/>
      <c r="ESZ158" s="165"/>
      <c r="ETA158" s="45"/>
      <c r="ETB158" s="165"/>
      <c r="ETC158" s="45"/>
      <c r="ETD158" s="107"/>
      <c r="ETE158" s="21"/>
      <c r="ETF158" s="21"/>
      <c r="ETG158" s="164"/>
      <c r="ETH158" s="165"/>
      <c r="ETI158" s="45"/>
      <c r="ETJ158" s="165"/>
      <c r="ETK158" s="165"/>
      <c r="ETL158" s="165"/>
      <c r="ETM158" s="165"/>
      <c r="ETN158" s="165"/>
      <c r="ETO158" s="165"/>
      <c r="ETP158" s="165"/>
      <c r="ETQ158" s="165"/>
      <c r="ETR158" s="165"/>
      <c r="ETS158" s="165"/>
      <c r="ETT158" s="165"/>
      <c r="ETU158" s="165"/>
      <c r="ETV158" s="165"/>
      <c r="ETW158" s="165"/>
      <c r="ETX158" s="45"/>
      <c r="ETY158" s="45"/>
      <c r="ETZ158" s="165"/>
      <c r="EUA158" s="165"/>
      <c r="EUB158" s="165"/>
      <c r="EUC158" s="45"/>
      <c r="EUD158" s="165"/>
      <c r="EUE158" s="45"/>
      <c r="EUF158" s="165"/>
      <c r="EUG158" s="45"/>
      <c r="EUH158" s="165"/>
      <c r="EUI158" s="45"/>
      <c r="EUJ158" s="107"/>
      <c r="EUK158" s="21"/>
      <c r="EUL158" s="21"/>
      <c r="EUM158" s="164"/>
      <c r="EUN158" s="165"/>
      <c r="EUO158" s="45"/>
      <c r="EUP158" s="165"/>
      <c r="EUQ158" s="165"/>
      <c r="EUR158" s="165"/>
      <c r="EUS158" s="165"/>
      <c r="EUT158" s="165"/>
      <c r="EUU158" s="165"/>
      <c r="EUV158" s="165"/>
      <c r="EUW158" s="165"/>
      <c r="EUX158" s="165"/>
      <c r="EUY158" s="165"/>
      <c r="EUZ158" s="165"/>
      <c r="EVA158" s="165"/>
      <c r="EVB158" s="165"/>
      <c r="EVC158" s="165"/>
      <c r="EVD158" s="45"/>
      <c r="EVE158" s="45"/>
      <c r="EVF158" s="165"/>
      <c r="EVG158" s="165"/>
      <c r="EVH158" s="165"/>
      <c r="EVI158" s="45"/>
      <c r="EVJ158" s="165"/>
      <c r="EVK158" s="45"/>
      <c r="EVL158" s="165"/>
      <c r="EVM158" s="45"/>
      <c r="EVN158" s="165"/>
      <c r="EVO158" s="45"/>
      <c r="EVP158" s="107"/>
      <c r="EVQ158" s="21"/>
      <c r="EVR158" s="21"/>
      <c r="EVS158" s="164"/>
      <c r="EVT158" s="165"/>
      <c r="EVU158" s="45"/>
      <c r="EVV158" s="165"/>
      <c r="EVW158" s="165"/>
      <c r="EVX158" s="165"/>
      <c r="EVY158" s="165"/>
      <c r="EVZ158" s="165"/>
      <c r="EWA158" s="165"/>
      <c r="EWB158" s="165"/>
      <c r="EWC158" s="165"/>
      <c r="EWD158" s="165"/>
      <c r="EWE158" s="165"/>
      <c r="EWF158" s="165"/>
      <c r="EWG158" s="165"/>
      <c r="EWH158" s="165"/>
      <c r="EWI158" s="165"/>
      <c r="EWJ158" s="45"/>
      <c r="EWK158" s="45"/>
      <c r="EWL158" s="165"/>
      <c r="EWM158" s="165"/>
      <c r="EWN158" s="165"/>
      <c r="EWO158" s="45"/>
      <c r="EWP158" s="165"/>
      <c r="EWQ158" s="45"/>
      <c r="EWR158" s="165"/>
      <c r="EWS158" s="45"/>
      <c r="EWT158" s="165"/>
      <c r="EWU158" s="45"/>
      <c r="EWV158" s="107"/>
      <c r="EWW158" s="21"/>
      <c r="EWX158" s="21"/>
      <c r="EWY158" s="164"/>
      <c r="EWZ158" s="165"/>
      <c r="EXA158" s="45"/>
      <c r="EXB158" s="165"/>
      <c r="EXC158" s="165"/>
      <c r="EXD158" s="165"/>
      <c r="EXE158" s="165"/>
      <c r="EXF158" s="165"/>
      <c r="EXG158" s="165"/>
      <c r="EXH158" s="165"/>
      <c r="EXI158" s="165"/>
      <c r="EXJ158" s="165"/>
      <c r="EXK158" s="165"/>
      <c r="EXL158" s="165"/>
      <c r="EXM158" s="165"/>
      <c r="EXN158" s="165"/>
      <c r="EXO158" s="165"/>
      <c r="EXP158" s="45"/>
      <c r="EXQ158" s="45"/>
      <c r="EXR158" s="165"/>
      <c r="EXS158" s="165"/>
      <c r="EXT158" s="165"/>
      <c r="EXU158" s="45"/>
      <c r="EXV158" s="165"/>
      <c r="EXW158" s="45"/>
      <c r="EXX158" s="165"/>
      <c r="EXY158" s="45"/>
      <c r="EXZ158" s="165"/>
      <c r="EYA158" s="45"/>
      <c r="EYB158" s="107"/>
      <c r="EYC158" s="21"/>
      <c r="EYD158" s="21"/>
      <c r="EYE158" s="164"/>
      <c r="EYF158" s="165"/>
      <c r="EYG158" s="45"/>
      <c r="EYH158" s="165"/>
      <c r="EYI158" s="165"/>
      <c r="EYJ158" s="165"/>
      <c r="EYK158" s="165"/>
      <c r="EYL158" s="165"/>
      <c r="EYM158" s="165"/>
      <c r="EYN158" s="165"/>
      <c r="EYO158" s="165"/>
      <c r="EYP158" s="165"/>
      <c r="EYQ158" s="165"/>
      <c r="EYR158" s="165"/>
      <c r="EYS158" s="165"/>
      <c r="EYT158" s="165"/>
      <c r="EYU158" s="165"/>
      <c r="EYV158" s="45"/>
      <c r="EYW158" s="45"/>
      <c r="EYX158" s="165"/>
      <c r="EYY158" s="165"/>
      <c r="EYZ158" s="165"/>
      <c r="EZA158" s="45"/>
      <c r="EZB158" s="165"/>
      <c r="EZC158" s="45"/>
      <c r="EZD158" s="165"/>
      <c r="EZE158" s="45"/>
      <c r="EZF158" s="165"/>
      <c r="EZG158" s="45"/>
      <c r="EZH158" s="107"/>
      <c r="EZI158" s="21"/>
      <c r="EZJ158" s="21"/>
      <c r="EZK158" s="164"/>
      <c r="EZL158" s="165"/>
      <c r="EZM158" s="45"/>
      <c r="EZN158" s="165"/>
      <c r="EZO158" s="165"/>
      <c r="EZP158" s="165"/>
      <c r="EZQ158" s="165"/>
      <c r="EZR158" s="165"/>
      <c r="EZS158" s="165"/>
      <c r="EZT158" s="165"/>
      <c r="EZU158" s="165"/>
      <c r="EZV158" s="165"/>
      <c r="EZW158" s="165"/>
      <c r="EZX158" s="165"/>
      <c r="EZY158" s="165"/>
      <c r="EZZ158" s="165"/>
      <c r="FAA158" s="165"/>
      <c r="FAB158" s="45"/>
      <c r="FAC158" s="45"/>
      <c r="FAD158" s="165"/>
      <c r="FAE158" s="165"/>
      <c r="FAF158" s="165"/>
      <c r="FAG158" s="45"/>
      <c r="FAH158" s="165"/>
      <c r="FAI158" s="45"/>
      <c r="FAJ158" s="165"/>
      <c r="FAK158" s="45"/>
      <c r="FAL158" s="165"/>
      <c r="FAM158" s="45"/>
      <c r="FAN158" s="107"/>
      <c r="FAO158" s="21"/>
      <c r="FAP158" s="21"/>
      <c r="FAQ158" s="164"/>
      <c r="FAR158" s="165"/>
      <c r="FAS158" s="45"/>
      <c r="FAT158" s="165"/>
      <c r="FAU158" s="165"/>
      <c r="FAV158" s="165"/>
      <c r="FAW158" s="165"/>
      <c r="FAX158" s="165"/>
      <c r="FAY158" s="165"/>
      <c r="FAZ158" s="165"/>
      <c r="FBA158" s="165"/>
      <c r="FBB158" s="165"/>
      <c r="FBC158" s="165"/>
      <c r="FBD158" s="165"/>
      <c r="FBE158" s="165"/>
      <c r="FBF158" s="165"/>
      <c r="FBG158" s="165"/>
      <c r="FBH158" s="45"/>
      <c r="FBI158" s="45"/>
      <c r="FBJ158" s="165"/>
      <c r="FBK158" s="165"/>
      <c r="FBL158" s="165"/>
      <c r="FBM158" s="45"/>
      <c r="FBN158" s="165"/>
      <c r="FBO158" s="45"/>
      <c r="FBP158" s="165"/>
      <c r="FBQ158" s="45"/>
      <c r="FBR158" s="165"/>
      <c r="FBS158" s="45"/>
      <c r="FBT158" s="107"/>
      <c r="FBU158" s="21"/>
      <c r="FBV158" s="21"/>
      <c r="FBW158" s="164"/>
      <c r="FBX158" s="165"/>
      <c r="FBY158" s="45"/>
      <c r="FBZ158" s="165"/>
      <c r="FCA158" s="165"/>
      <c r="FCB158" s="165"/>
      <c r="FCC158" s="165"/>
      <c r="FCD158" s="165"/>
      <c r="FCE158" s="165"/>
      <c r="FCF158" s="165"/>
      <c r="FCG158" s="165"/>
      <c r="FCH158" s="165"/>
      <c r="FCI158" s="165"/>
      <c r="FCJ158" s="165"/>
      <c r="FCK158" s="165"/>
      <c r="FCL158" s="165"/>
      <c r="FCM158" s="165"/>
      <c r="FCN158" s="45"/>
      <c r="FCO158" s="45"/>
      <c r="FCP158" s="165"/>
      <c r="FCQ158" s="165"/>
      <c r="FCR158" s="165"/>
      <c r="FCS158" s="45"/>
      <c r="FCT158" s="165"/>
      <c r="FCU158" s="45"/>
      <c r="FCV158" s="165"/>
      <c r="FCW158" s="45"/>
      <c r="FCX158" s="165"/>
      <c r="FCY158" s="45"/>
      <c r="FCZ158" s="107"/>
      <c r="FDA158" s="21"/>
      <c r="FDB158" s="21"/>
      <c r="FDC158" s="164"/>
      <c r="FDD158" s="165"/>
      <c r="FDE158" s="45"/>
      <c r="FDF158" s="165"/>
      <c r="FDG158" s="165"/>
      <c r="FDH158" s="165"/>
      <c r="FDI158" s="165"/>
      <c r="FDJ158" s="165"/>
      <c r="FDK158" s="165"/>
      <c r="FDL158" s="165"/>
      <c r="FDM158" s="165"/>
      <c r="FDN158" s="165"/>
      <c r="FDO158" s="165"/>
      <c r="FDP158" s="165"/>
      <c r="FDQ158" s="165"/>
      <c r="FDR158" s="165"/>
      <c r="FDS158" s="165"/>
      <c r="FDT158" s="45"/>
      <c r="FDU158" s="45"/>
      <c r="FDV158" s="165"/>
      <c r="FDW158" s="165"/>
      <c r="FDX158" s="165"/>
      <c r="FDY158" s="45"/>
      <c r="FDZ158" s="165"/>
      <c r="FEA158" s="45"/>
      <c r="FEB158" s="165"/>
      <c r="FEC158" s="45"/>
      <c r="FED158" s="165"/>
      <c r="FEE158" s="45"/>
      <c r="FEF158" s="107"/>
      <c r="FEG158" s="21"/>
      <c r="FEH158" s="21"/>
      <c r="FEI158" s="164"/>
      <c r="FEJ158" s="165"/>
      <c r="FEK158" s="45"/>
      <c r="FEL158" s="165"/>
      <c r="FEM158" s="165"/>
      <c r="FEN158" s="165"/>
      <c r="FEO158" s="165"/>
      <c r="FEP158" s="165"/>
      <c r="FEQ158" s="165"/>
      <c r="FER158" s="165"/>
      <c r="FES158" s="165"/>
      <c r="FET158" s="165"/>
      <c r="FEU158" s="165"/>
      <c r="FEV158" s="165"/>
      <c r="FEW158" s="165"/>
      <c r="FEX158" s="165"/>
      <c r="FEY158" s="165"/>
      <c r="FEZ158" s="45"/>
      <c r="FFA158" s="45"/>
      <c r="FFB158" s="165"/>
      <c r="FFC158" s="165"/>
      <c r="FFD158" s="165"/>
      <c r="FFE158" s="45"/>
      <c r="FFF158" s="165"/>
      <c r="FFG158" s="45"/>
      <c r="FFH158" s="165"/>
      <c r="FFI158" s="45"/>
      <c r="FFJ158" s="165"/>
      <c r="FFK158" s="45"/>
      <c r="FFL158" s="107"/>
      <c r="FFM158" s="21"/>
      <c r="FFN158" s="21"/>
      <c r="FFO158" s="164"/>
      <c r="FFP158" s="165"/>
      <c r="FFQ158" s="45"/>
      <c r="FFR158" s="165"/>
      <c r="FFS158" s="165"/>
      <c r="FFT158" s="165"/>
      <c r="FFU158" s="165"/>
      <c r="FFV158" s="165"/>
      <c r="FFW158" s="165"/>
      <c r="FFX158" s="165"/>
      <c r="FFY158" s="165"/>
      <c r="FFZ158" s="165"/>
      <c r="FGA158" s="165"/>
      <c r="FGB158" s="165"/>
      <c r="FGC158" s="165"/>
      <c r="FGD158" s="165"/>
      <c r="FGE158" s="165"/>
      <c r="FGF158" s="45"/>
      <c r="FGG158" s="45"/>
      <c r="FGH158" s="165"/>
      <c r="FGI158" s="165"/>
      <c r="FGJ158" s="165"/>
      <c r="FGK158" s="45"/>
      <c r="FGL158" s="165"/>
      <c r="FGM158" s="45"/>
      <c r="FGN158" s="165"/>
      <c r="FGO158" s="45"/>
      <c r="FGP158" s="165"/>
      <c r="FGQ158" s="45"/>
      <c r="FGR158" s="107"/>
      <c r="FGS158" s="21"/>
      <c r="FGT158" s="21"/>
      <c r="FGU158" s="164"/>
      <c r="FGV158" s="165"/>
      <c r="FGW158" s="45"/>
      <c r="FGX158" s="165"/>
      <c r="FGY158" s="165"/>
      <c r="FGZ158" s="165"/>
      <c r="FHA158" s="165"/>
      <c r="FHB158" s="165"/>
      <c r="FHC158" s="165"/>
      <c r="FHD158" s="165"/>
      <c r="FHE158" s="165"/>
      <c r="FHF158" s="165"/>
      <c r="FHG158" s="165"/>
      <c r="FHH158" s="165"/>
      <c r="FHI158" s="165"/>
      <c r="FHJ158" s="165"/>
      <c r="FHK158" s="165"/>
      <c r="FHL158" s="45"/>
      <c r="FHM158" s="45"/>
      <c r="FHN158" s="165"/>
      <c r="FHO158" s="165"/>
      <c r="FHP158" s="165"/>
      <c r="FHQ158" s="45"/>
      <c r="FHR158" s="165"/>
      <c r="FHS158" s="45"/>
      <c r="FHT158" s="165"/>
      <c r="FHU158" s="45"/>
      <c r="FHV158" s="165"/>
      <c r="FHW158" s="45"/>
      <c r="FHX158" s="107"/>
      <c r="FHY158" s="21"/>
      <c r="FHZ158" s="21"/>
      <c r="FIA158" s="164"/>
      <c r="FIB158" s="165"/>
      <c r="FIC158" s="45"/>
      <c r="FID158" s="165"/>
      <c r="FIE158" s="165"/>
      <c r="FIF158" s="165"/>
      <c r="FIG158" s="165"/>
      <c r="FIH158" s="165"/>
      <c r="FII158" s="165"/>
      <c r="FIJ158" s="165"/>
      <c r="FIK158" s="165"/>
      <c r="FIL158" s="165"/>
      <c r="FIM158" s="165"/>
      <c r="FIN158" s="165"/>
      <c r="FIO158" s="165"/>
      <c r="FIP158" s="165"/>
      <c r="FIQ158" s="165"/>
      <c r="FIR158" s="45"/>
      <c r="FIS158" s="45"/>
      <c r="FIT158" s="165"/>
      <c r="FIU158" s="165"/>
      <c r="FIV158" s="165"/>
      <c r="FIW158" s="45"/>
      <c r="FIX158" s="165"/>
      <c r="FIY158" s="45"/>
      <c r="FIZ158" s="165"/>
      <c r="FJA158" s="45"/>
      <c r="FJB158" s="165"/>
      <c r="FJC158" s="45"/>
      <c r="FJD158" s="107"/>
      <c r="FJE158" s="21"/>
      <c r="FJF158" s="21"/>
      <c r="FJG158" s="164"/>
      <c r="FJH158" s="165"/>
      <c r="FJI158" s="45"/>
      <c r="FJJ158" s="165"/>
      <c r="FJK158" s="165"/>
      <c r="FJL158" s="165"/>
      <c r="FJM158" s="165"/>
      <c r="FJN158" s="165"/>
      <c r="FJO158" s="165"/>
      <c r="FJP158" s="165"/>
      <c r="FJQ158" s="165"/>
      <c r="FJR158" s="165"/>
      <c r="FJS158" s="165"/>
      <c r="FJT158" s="165"/>
      <c r="FJU158" s="165"/>
      <c r="FJV158" s="165"/>
      <c r="FJW158" s="165"/>
      <c r="FJX158" s="45"/>
      <c r="FJY158" s="45"/>
      <c r="FJZ158" s="165"/>
      <c r="FKA158" s="165"/>
      <c r="FKB158" s="165"/>
      <c r="FKC158" s="45"/>
      <c r="FKD158" s="165"/>
      <c r="FKE158" s="45"/>
      <c r="FKF158" s="165"/>
      <c r="FKG158" s="45"/>
      <c r="FKH158" s="165"/>
      <c r="FKI158" s="45"/>
      <c r="FKJ158" s="107"/>
      <c r="FKK158" s="21"/>
      <c r="FKL158" s="21"/>
      <c r="FKM158" s="164"/>
      <c r="FKN158" s="165"/>
      <c r="FKO158" s="45"/>
      <c r="FKP158" s="165"/>
      <c r="FKQ158" s="165"/>
      <c r="FKR158" s="165"/>
      <c r="FKS158" s="165"/>
      <c r="FKT158" s="165"/>
      <c r="FKU158" s="165"/>
      <c r="FKV158" s="165"/>
      <c r="FKW158" s="165"/>
      <c r="FKX158" s="165"/>
      <c r="FKY158" s="165"/>
      <c r="FKZ158" s="165"/>
      <c r="FLA158" s="165"/>
      <c r="FLB158" s="165"/>
      <c r="FLC158" s="165"/>
      <c r="FLD158" s="45"/>
      <c r="FLE158" s="45"/>
      <c r="FLF158" s="165"/>
      <c r="FLG158" s="165"/>
      <c r="FLH158" s="165"/>
      <c r="FLI158" s="45"/>
      <c r="FLJ158" s="165"/>
      <c r="FLK158" s="45"/>
      <c r="FLL158" s="165"/>
      <c r="FLM158" s="45"/>
      <c r="FLN158" s="165"/>
      <c r="FLO158" s="45"/>
      <c r="FLP158" s="107"/>
      <c r="FLQ158" s="21"/>
      <c r="FLR158" s="21"/>
      <c r="FLS158" s="164"/>
      <c r="FLT158" s="165"/>
      <c r="FLU158" s="45"/>
      <c r="FLV158" s="165"/>
      <c r="FLW158" s="165"/>
      <c r="FLX158" s="165"/>
      <c r="FLY158" s="165"/>
      <c r="FLZ158" s="165"/>
      <c r="FMA158" s="165"/>
      <c r="FMB158" s="165"/>
      <c r="FMC158" s="165"/>
      <c r="FMD158" s="165"/>
      <c r="FME158" s="165"/>
      <c r="FMF158" s="165"/>
      <c r="FMG158" s="165"/>
      <c r="FMH158" s="165"/>
      <c r="FMI158" s="165"/>
      <c r="FMJ158" s="45"/>
      <c r="FMK158" s="45"/>
      <c r="FML158" s="165"/>
      <c r="FMM158" s="165"/>
      <c r="FMN158" s="165"/>
      <c r="FMO158" s="45"/>
      <c r="FMP158" s="165"/>
      <c r="FMQ158" s="45"/>
      <c r="FMR158" s="165"/>
      <c r="FMS158" s="45"/>
      <c r="FMT158" s="165"/>
      <c r="FMU158" s="45"/>
      <c r="FMV158" s="107"/>
      <c r="FMW158" s="21"/>
      <c r="FMX158" s="21"/>
      <c r="FMY158" s="164"/>
      <c r="FMZ158" s="165"/>
      <c r="FNA158" s="45"/>
      <c r="FNB158" s="165"/>
      <c r="FNC158" s="165"/>
      <c r="FND158" s="165"/>
      <c r="FNE158" s="165"/>
      <c r="FNF158" s="165"/>
      <c r="FNG158" s="165"/>
      <c r="FNH158" s="165"/>
      <c r="FNI158" s="165"/>
      <c r="FNJ158" s="165"/>
      <c r="FNK158" s="165"/>
      <c r="FNL158" s="165"/>
      <c r="FNM158" s="165"/>
      <c r="FNN158" s="165"/>
      <c r="FNO158" s="165"/>
      <c r="FNP158" s="45"/>
      <c r="FNQ158" s="45"/>
      <c r="FNR158" s="165"/>
      <c r="FNS158" s="165"/>
      <c r="FNT158" s="165"/>
      <c r="FNU158" s="45"/>
      <c r="FNV158" s="165"/>
      <c r="FNW158" s="45"/>
      <c r="FNX158" s="165"/>
      <c r="FNY158" s="45"/>
      <c r="FNZ158" s="165"/>
      <c r="FOA158" s="45"/>
      <c r="FOB158" s="107"/>
      <c r="FOC158" s="21"/>
      <c r="FOD158" s="21"/>
      <c r="FOE158" s="164"/>
      <c r="FOF158" s="165"/>
      <c r="FOG158" s="45"/>
      <c r="FOH158" s="165"/>
      <c r="FOI158" s="165"/>
      <c r="FOJ158" s="165"/>
      <c r="FOK158" s="165"/>
      <c r="FOL158" s="165"/>
      <c r="FOM158" s="165"/>
      <c r="FON158" s="165"/>
      <c r="FOO158" s="165"/>
      <c r="FOP158" s="165"/>
      <c r="FOQ158" s="165"/>
      <c r="FOR158" s="165"/>
      <c r="FOS158" s="165"/>
      <c r="FOT158" s="165"/>
      <c r="FOU158" s="165"/>
      <c r="FOV158" s="45"/>
      <c r="FOW158" s="45"/>
      <c r="FOX158" s="165"/>
      <c r="FOY158" s="165"/>
      <c r="FOZ158" s="165"/>
      <c r="FPA158" s="45"/>
      <c r="FPB158" s="165"/>
      <c r="FPC158" s="45"/>
      <c r="FPD158" s="165"/>
      <c r="FPE158" s="45"/>
      <c r="FPF158" s="165"/>
      <c r="FPG158" s="45"/>
      <c r="FPH158" s="107"/>
      <c r="FPI158" s="21"/>
      <c r="FPJ158" s="21"/>
      <c r="FPK158" s="164"/>
      <c r="FPL158" s="165"/>
      <c r="FPM158" s="45"/>
      <c r="FPN158" s="165"/>
      <c r="FPO158" s="165"/>
      <c r="FPP158" s="165"/>
      <c r="FPQ158" s="165"/>
      <c r="FPR158" s="165"/>
      <c r="FPS158" s="165"/>
      <c r="FPT158" s="165"/>
      <c r="FPU158" s="165"/>
      <c r="FPV158" s="165"/>
      <c r="FPW158" s="165"/>
      <c r="FPX158" s="165"/>
      <c r="FPY158" s="165"/>
      <c r="FPZ158" s="165"/>
      <c r="FQA158" s="165"/>
      <c r="FQB158" s="45"/>
      <c r="FQC158" s="45"/>
      <c r="FQD158" s="165"/>
      <c r="FQE158" s="165"/>
      <c r="FQF158" s="165"/>
      <c r="FQG158" s="45"/>
      <c r="FQH158" s="165"/>
      <c r="FQI158" s="45"/>
      <c r="FQJ158" s="165"/>
      <c r="FQK158" s="45"/>
      <c r="FQL158" s="165"/>
      <c r="FQM158" s="45"/>
      <c r="FQN158" s="107"/>
      <c r="FQO158" s="21"/>
      <c r="FQP158" s="21"/>
      <c r="FQQ158" s="164"/>
      <c r="FQR158" s="165"/>
      <c r="FQS158" s="45"/>
      <c r="FQT158" s="165"/>
      <c r="FQU158" s="165"/>
      <c r="FQV158" s="165"/>
      <c r="FQW158" s="165"/>
      <c r="FQX158" s="165"/>
      <c r="FQY158" s="165"/>
      <c r="FQZ158" s="165"/>
      <c r="FRA158" s="165"/>
      <c r="FRB158" s="165"/>
      <c r="FRC158" s="165"/>
      <c r="FRD158" s="165"/>
      <c r="FRE158" s="165"/>
      <c r="FRF158" s="165"/>
      <c r="FRG158" s="165"/>
      <c r="FRH158" s="45"/>
      <c r="FRI158" s="45"/>
      <c r="FRJ158" s="165"/>
      <c r="FRK158" s="165"/>
      <c r="FRL158" s="165"/>
      <c r="FRM158" s="45"/>
      <c r="FRN158" s="165"/>
      <c r="FRO158" s="45"/>
      <c r="FRP158" s="165"/>
      <c r="FRQ158" s="45"/>
      <c r="FRR158" s="165"/>
      <c r="FRS158" s="45"/>
      <c r="FRT158" s="107"/>
      <c r="FRU158" s="21"/>
      <c r="FRV158" s="21"/>
      <c r="FRW158" s="164"/>
      <c r="FRX158" s="165"/>
      <c r="FRY158" s="45"/>
      <c r="FRZ158" s="165"/>
      <c r="FSA158" s="165"/>
      <c r="FSB158" s="165"/>
      <c r="FSC158" s="165"/>
      <c r="FSD158" s="165"/>
      <c r="FSE158" s="165"/>
      <c r="FSF158" s="165"/>
      <c r="FSG158" s="165"/>
      <c r="FSH158" s="165"/>
      <c r="FSI158" s="165"/>
      <c r="FSJ158" s="165"/>
      <c r="FSK158" s="165"/>
      <c r="FSL158" s="165"/>
      <c r="FSM158" s="165"/>
      <c r="FSN158" s="45"/>
      <c r="FSO158" s="45"/>
      <c r="FSP158" s="165"/>
      <c r="FSQ158" s="165"/>
      <c r="FSR158" s="165"/>
      <c r="FSS158" s="45"/>
      <c r="FST158" s="165"/>
      <c r="FSU158" s="45"/>
      <c r="FSV158" s="165"/>
      <c r="FSW158" s="45"/>
      <c r="FSX158" s="165"/>
      <c r="FSY158" s="45"/>
      <c r="FSZ158" s="107"/>
      <c r="FTA158" s="21"/>
      <c r="FTB158" s="21"/>
      <c r="FTC158" s="164"/>
      <c r="FTD158" s="165"/>
      <c r="FTE158" s="45"/>
      <c r="FTF158" s="165"/>
      <c r="FTG158" s="165"/>
      <c r="FTH158" s="165"/>
      <c r="FTI158" s="165"/>
      <c r="FTJ158" s="165"/>
      <c r="FTK158" s="165"/>
      <c r="FTL158" s="165"/>
      <c r="FTM158" s="165"/>
      <c r="FTN158" s="165"/>
      <c r="FTO158" s="165"/>
      <c r="FTP158" s="165"/>
      <c r="FTQ158" s="165"/>
      <c r="FTR158" s="165"/>
      <c r="FTS158" s="165"/>
      <c r="FTT158" s="45"/>
      <c r="FTU158" s="45"/>
      <c r="FTV158" s="165"/>
      <c r="FTW158" s="165"/>
      <c r="FTX158" s="165"/>
      <c r="FTY158" s="45"/>
      <c r="FTZ158" s="165"/>
      <c r="FUA158" s="45"/>
      <c r="FUB158" s="165"/>
      <c r="FUC158" s="45"/>
      <c r="FUD158" s="165"/>
      <c r="FUE158" s="45"/>
      <c r="FUF158" s="107"/>
      <c r="FUG158" s="21"/>
      <c r="FUH158" s="21"/>
      <c r="FUI158" s="164"/>
      <c r="FUJ158" s="165"/>
      <c r="FUK158" s="45"/>
      <c r="FUL158" s="165"/>
      <c r="FUM158" s="165"/>
      <c r="FUN158" s="165"/>
      <c r="FUO158" s="165"/>
      <c r="FUP158" s="165"/>
      <c r="FUQ158" s="165"/>
      <c r="FUR158" s="165"/>
      <c r="FUS158" s="165"/>
      <c r="FUT158" s="165"/>
      <c r="FUU158" s="165"/>
      <c r="FUV158" s="165"/>
      <c r="FUW158" s="165"/>
      <c r="FUX158" s="165"/>
      <c r="FUY158" s="165"/>
      <c r="FUZ158" s="45"/>
      <c r="FVA158" s="45"/>
      <c r="FVB158" s="165"/>
      <c r="FVC158" s="165"/>
      <c r="FVD158" s="165"/>
      <c r="FVE158" s="45"/>
      <c r="FVF158" s="165"/>
      <c r="FVG158" s="45"/>
      <c r="FVH158" s="165"/>
      <c r="FVI158" s="45"/>
      <c r="FVJ158" s="165"/>
      <c r="FVK158" s="45"/>
      <c r="FVL158" s="107"/>
      <c r="FVM158" s="21"/>
      <c r="FVN158" s="21"/>
      <c r="FVO158" s="164"/>
      <c r="FVP158" s="165"/>
      <c r="FVQ158" s="45"/>
      <c r="FVR158" s="165"/>
      <c r="FVS158" s="165"/>
      <c r="FVT158" s="165"/>
      <c r="FVU158" s="165"/>
      <c r="FVV158" s="165"/>
      <c r="FVW158" s="165"/>
      <c r="FVX158" s="165"/>
      <c r="FVY158" s="165"/>
      <c r="FVZ158" s="165"/>
      <c r="FWA158" s="165"/>
      <c r="FWB158" s="165"/>
      <c r="FWC158" s="165"/>
      <c r="FWD158" s="165"/>
      <c r="FWE158" s="165"/>
      <c r="FWF158" s="45"/>
      <c r="FWG158" s="45"/>
      <c r="FWH158" s="165"/>
      <c r="FWI158" s="165"/>
      <c r="FWJ158" s="165"/>
      <c r="FWK158" s="45"/>
      <c r="FWL158" s="165"/>
      <c r="FWM158" s="45"/>
      <c r="FWN158" s="165"/>
      <c r="FWO158" s="45"/>
      <c r="FWP158" s="165"/>
      <c r="FWQ158" s="45"/>
      <c r="FWR158" s="107"/>
      <c r="FWS158" s="21"/>
      <c r="FWT158" s="21"/>
      <c r="FWU158" s="164"/>
      <c r="FWV158" s="165"/>
      <c r="FWW158" s="45"/>
      <c r="FWX158" s="165"/>
      <c r="FWY158" s="165"/>
      <c r="FWZ158" s="165"/>
      <c r="FXA158" s="165"/>
      <c r="FXB158" s="165"/>
      <c r="FXC158" s="165"/>
      <c r="FXD158" s="165"/>
      <c r="FXE158" s="165"/>
      <c r="FXF158" s="165"/>
      <c r="FXG158" s="165"/>
      <c r="FXH158" s="165"/>
      <c r="FXI158" s="165"/>
      <c r="FXJ158" s="165"/>
      <c r="FXK158" s="165"/>
      <c r="FXL158" s="45"/>
      <c r="FXM158" s="45"/>
      <c r="FXN158" s="165"/>
      <c r="FXO158" s="165"/>
      <c r="FXP158" s="165"/>
      <c r="FXQ158" s="45"/>
      <c r="FXR158" s="165"/>
      <c r="FXS158" s="45"/>
      <c r="FXT158" s="165"/>
      <c r="FXU158" s="45"/>
      <c r="FXV158" s="165"/>
      <c r="FXW158" s="45"/>
      <c r="FXX158" s="107"/>
      <c r="FXY158" s="21"/>
      <c r="FXZ158" s="21"/>
      <c r="FYA158" s="164"/>
      <c r="FYB158" s="165"/>
      <c r="FYC158" s="45"/>
      <c r="FYD158" s="165"/>
      <c r="FYE158" s="165"/>
      <c r="FYF158" s="165"/>
      <c r="FYG158" s="165"/>
      <c r="FYH158" s="165"/>
      <c r="FYI158" s="165"/>
      <c r="FYJ158" s="165"/>
      <c r="FYK158" s="165"/>
      <c r="FYL158" s="165"/>
      <c r="FYM158" s="165"/>
      <c r="FYN158" s="165"/>
      <c r="FYO158" s="165"/>
      <c r="FYP158" s="165"/>
      <c r="FYQ158" s="165"/>
      <c r="FYR158" s="45"/>
      <c r="FYS158" s="45"/>
      <c r="FYT158" s="165"/>
      <c r="FYU158" s="165"/>
      <c r="FYV158" s="165"/>
      <c r="FYW158" s="45"/>
      <c r="FYX158" s="165"/>
      <c r="FYY158" s="45"/>
      <c r="FYZ158" s="165"/>
      <c r="FZA158" s="45"/>
      <c r="FZB158" s="165"/>
      <c r="FZC158" s="45"/>
      <c r="FZD158" s="107"/>
      <c r="FZE158" s="21"/>
      <c r="FZF158" s="21"/>
      <c r="FZG158" s="164"/>
      <c r="FZH158" s="165"/>
      <c r="FZI158" s="45"/>
      <c r="FZJ158" s="165"/>
      <c r="FZK158" s="165"/>
      <c r="FZL158" s="165"/>
      <c r="FZM158" s="165"/>
      <c r="FZN158" s="165"/>
      <c r="FZO158" s="165"/>
      <c r="FZP158" s="165"/>
      <c r="FZQ158" s="165"/>
      <c r="FZR158" s="165"/>
      <c r="FZS158" s="165"/>
      <c r="FZT158" s="165"/>
      <c r="FZU158" s="165"/>
      <c r="FZV158" s="165"/>
      <c r="FZW158" s="165"/>
      <c r="FZX158" s="45"/>
      <c r="FZY158" s="45"/>
      <c r="FZZ158" s="165"/>
      <c r="GAA158" s="165"/>
      <c r="GAB158" s="165"/>
      <c r="GAC158" s="45"/>
      <c r="GAD158" s="165"/>
      <c r="GAE158" s="45"/>
      <c r="GAF158" s="165"/>
      <c r="GAG158" s="45"/>
      <c r="GAH158" s="165"/>
      <c r="GAI158" s="45"/>
      <c r="GAJ158" s="107"/>
      <c r="GAK158" s="21"/>
      <c r="GAL158" s="21"/>
      <c r="GAM158" s="164"/>
      <c r="GAN158" s="165"/>
      <c r="GAO158" s="45"/>
      <c r="GAP158" s="165"/>
      <c r="GAQ158" s="165"/>
      <c r="GAR158" s="165"/>
      <c r="GAS158" s="165"/>
      <c r="GAT158" s="165"/>
      <c r="GAU158" s="165"/>
      <c r="GAV158" s="165"/>
      <c r="GAW158" s="165"/>
      <c r="GAX158" s="165"/>
      <c r="GAY158" s="165"/>
      <c r="GAZ158" s="165"/>
      <c r="GBA158" s="165"/>
      <c r="GBB158" s="165"/>
      <c r="GBC158" s="165"/>
      <c r="GBD158" s="45"/>
      <c r="GBE158" s="45"/>
      <c r="GBF158" s="165"/>
      <c r="GBG158" s="165"/>
      <c r="GBH158" s="165"/>
      <c r="GBI158" s="45"/>
      <c r="GBJ158" s="165"/>
      <c r="GBK158" s="45"/>
      <c r="GBL158" s="165"/>
      <c r="GBM158" s="45"/>
      <c r="GBN158" s="165"/>
      <c r="GBO158" s="45"/>
      <c r="GBP158" s="107"/>
      <c r="GBQ158" s="21"/>
      <c r="GBR158" s="21"/>
      <c r="GBS158" s="164"/>
      <c r="GBT158" s="165"/>
      <c r="GBU158" s="45"/>
      <c r="GBV158" s="165"/>
      <c r="GBW158" s="165"/>
      <c r="GBX158" s="165"/>
      <c r="GBY158" s="165"/>
      <c r="GBZ158" s="165"/>
      <c r="GCA158" s="165"/>
      <c r="GCB158" s="165"/>
      <c r="GCC158" s="165"/>
      <c r="GCD158" s="165"/>
      <c r="GCE158" s="165"/>
      <c r="GCF158" s="165"/>
      <c r="GCG158" s="165"/>
      <c r="GCH158" s="165"/>
      <c r="GCI158" s="165"/>
      <c r="GCJ158" s="45"/>
      <c r="GCK158" s="45"/>
      <c r="GCL158" s="165"/>
      <c r="GCM158" s="165"/>
      <c r="GCN158" s="165"/>
      <c r="GCO158" s="45"/>
      <c r="GCP158" s="165"/>
      <c r="GCQ158" s="45"/>
      <c r="GCR158" s="165"/>
      <c r="GCS158" s="45"/>
      <c r="GCT158" s="165"/>
      <c r="GCU158" s="45"/>
      <c r="GCV158" s="107"/>
      <c r="GCW158" s="21"/>
      <c r="GCX158" s="21"/>
      <c r="GCY158" s="164"/>
      <c r="GCZ158" s="165"/>
      <c r="GDA158" s="45"/>
      <c r="GDB158" s="165"/>
      <c r="GDC158" s="165"/>
      <c r="GDD158" s="165"/>
      <c r="GDE158" s="165"/>
      <c r="GDF158" s="165"/>
      <c r="GDG158" s="165"/>
      <c r="GDH158" s="165"/>
      <c r="GDI158" s="165"/>
      <c r="GDJ158" s="165"/>
      <c r="GDK158" s="165"/>
      <c r="GDL158" s="165"/>
      <c r="GDM158" s="165"/>
      <c r="GDN158" s="165"/>
      <c r="GDO158" s="165"/>
      <c r="GDP158" s="45"/>
      <c r="GDQ158" s="45"/>
      <c r="GDR158" s="165"/>
      <c r="GDS158" s="165"/>
      <c r="GDT158" s="165"/>
      <c r="GDU158" s="45"/>
      <c r="GDV158" s="165"/>
      <c r="GDW158" s="45"/>
      <c r="GDX158" s="165"/>
      <c r="GDY158" s="45"/>
      <c r="GDZ158" s="165"/>
      <c r="GEA158" s="45"/>
      <c r="GEB158" s="107"/>
      <c r="GEC158" s="21"/>
      <c r="GED158" s="21"/>
      <c r="GEE158" s="164"/>
      <c r="GEF158" s="165"/>
      <c r="GEG158" s="45"/>
      <c r="GEH158" s="165"/>
      <c r="GEI158" s="165"/>
      <c r="GEJ158" s="165"/>
      <c r="GEK158" s="165"/>
      <c r="GEL158" s="165"/>
      <c r="GEM158" s="165"/>
      <c r="GEN158" s="165"/>
      <c r="GEO158" s="165"/>
      <c r="GEP158" s="165"/>
      <c r="GEQ158" s="165"/>
      <c r="GER158" s="165"/>
      <c r="GES158" s="165"/>
      <c r="GET158" s="165"/>
      <c r="GEU158" s="165"/>
      <c r="GEV158" s="45"/>
      <c r="GEW158" s="45"/>
      <c r="GEX158" s="165"/>
      <c r="GEY158" s="165"/>
      <c r="GEZ158" s="165"/>
      <c r="GFA158" s="45"/>
      <c r="GFB158" s="165"/>
      <c r="GFC158" s="45"/>
      <c r="GFD158" s="165"/>
      <c r="GFE158" s="45"/>
      <c r="GFF158" s="165"/>
      <c r="GFG158" s="45"/>
      <c r="GFH158" s="107"/>
      <c r="GFI158" s="21"/>
      <c r="GFJ158" s="21"/>
      <c r="GFK158" s="164"/>
      <c r="GFL158" s="165"/>
      <c r="GFM158" s="45"/>
      <c r="GFN158" s="165"/>
      <c r="GFO158" s="165"/>
      <c r="GFP158" s="165"/>
      <c r="GFQ158" s="165"/>
      <c r="GFR158" s="165"/>
      <c r="GFS158" s="165"/>
      <c r="GFT158" s="165"/>
      <c r="GFU158" s="165"/>
      <c r="GFV158" s="165"/>
      <c r="GFW158" s="165"/>
      <c r="GFX158" s="165"/>
      <c r="GFY158" s="165"/>
      <c r="GFZ158" s="165"/>
      <c r="GGA158" s="165"/>
      <c r="GGB158" s="45"/>
      <c r="GGC158" s="45"/>
      <c r="GGD158" s="165"/>
      <c r="GGE158" s="165"/>
      <c r="GGF158" s="165"/>
      <c r="GGG158" s="45"/>
      <c r="GGH158" s="165"/>
      <c r="GGI158" s="45"/>
      <c r="GGJ158" s="165"/>
      <c r="GGK158" s="45"/>
      <c r="GGL158" s="165"/>
      <c r="GGM158" s="45"/>
      <c r="GGN158" s="107"/>
      <c r="GGO158" s="21"/>
      <c r="GGP158" s="21"/>
      <c r="GGQ158" s="164"/>
      <c r="GGR158" s="165"/>
      <c r="GGS158" s="45"/>
      <c r="GGT158" s="165"/>
      <c r="GGU158" s="165"/>
      <c r="GGV158" s="165"/>
      <c r="GGW158" s="165"/>
      <c r="GGX158" s="165"/>
      <c r="GGY158" s="165"/>
      <c r="GGZ158" s="165"/>
      <c r="GHA158" s="165"/>
      <c r="GHB158" s="165"/>
      <c r="GHC158" s="165"/>
      <c r="GHD158" s="165"/>
      <c r="GHE158" s="165"/>
      <c r="GHF158" s="165"/>
      <c r="GHG158" s="165"/>
      <c r="GHH158" s="45"/>
      <c r="GHI158" s="45"/>
      <c r="GHJ158" s="165"/>
      <c r="GHK158" s="165"/>
      <c r="GHL158" s="165"/>
      <c r="GHM158" s="45"/>
      <c r="GHN158" s="165"/>
      <c r="GHO158" s="45"/>
      <c r="GHP158" s="165"/>
      <c r="GHQ158" s="45"/>
      <c r="GHR158" s="165"/>
      <c r="GHS158" s="45"/>
      <c r="GHT158" s="107"/>
      <c r="GHU158" s="21"/>
      <c r="GHV158" s="21"/>
      <c r="GHW158" s="164"/>
      <c r="GHX158" s="165"/>
      <c r="GHY158" s="45"/>
      <c r="GHZ158" s="165"/>
      <c r="GIA158" s="165"/>
      <c r="GIB158" s="165"/>
      <c r="GIC158" s="165"/>
      <c r="GID158" s="165"/>
      <c r="GIE158" s="165"/>
      <c r="GIF158" s="165"/>
      <c r="GIG158" s="165"/>
      <c r="GIH158" s="165"/>
      <c r="GII158" s="165"/>
      <c r="GIJ158" s="165"/>
      <c r="GIK158" s="165"/>
      <c r="GIL158" s="165"/>
      <c r="GIM158" s="165"/>
      <c r="GIN158" s="45"/>
      <c r="GIO158" s="45"/>
      <c r="GIP158" s="165"/>
      <c r="GIQ158" s="165"/>
      <c r="GIR158" s="165"/>
      <c r="GIS158" s="45"/>
      <c r="GIT158" s="165"/>
      <c r="GIU158" s="45"/>
      <c r="GIV158" s="165"/>
      <c r="GIW158" s="45"/>
      <c r="GIX158" s="165"/>
      <c r="GIY158" s="45"/>
      <c r="GIZ158" s="107"/>
      <c r="GJA158" s="21"/>
      <c r="GJB158" s="21"/>
      <c r="GJC158" s="164"/>
      <c r="GJD158" s="165"/>
      <c r="GJE158" s="45"/>
      <c r="GJF158" s="165"/>
      <c r="GJG158" s="165"/>
      <c r="GJH158" s="165"/>
      <c r="GJI158" s="165"/>
      <c r="GJJ158" s="165"/>
      <c r="GJK158" s="165"/>
      <c r="GJL158" s="165"/>
      <c r="GJM158" s="165"/>
      <c r="GJN158" s="165"/>
      <c r="GJO158" s="165"/>
      <c r="GJP158" s="165"/>
      <c r="GJQ158" s="165"/>
      <c r="GJR158" s="165"/>
      <c r="GJS158" s="165"/>
      <c r="GJT158" s="45"/>
      <c r="GJU158" s="45"/>
      <c r="GJV158" s="165"/>
      <c r="GJW158" s="165"/>
      <c r="GJX158" s="165"/>
      <c r="GJY158" s="45"/>
      <c r="GJZ158" s="165"/>
      <c r="GKA158" s="45"/>
      <c r="GKB158" s="165"/>
      <c r="GKC158" s="45"/>
      <c r="GKD158" s="165"/>
      <c r="GKE158" s="45"/>
      <c r="GKF158" s="107"/>
      <c r="GKG158" s="21"/>
      <c r="GKH158" s="21"/>
      <c r="GKI158" s="164"/>
      <c r="GKJ158" s="165"/>
      <c r="GKK158" s="45"/>
      <c r="GKL158" s="165"/>
      <c r="GKM158" s="165"/>
      <c r="GKN158" s="165"/>
      <c r="GKO158" s="165"/>
      <c r="GKP158" s="165"/>
      <c r="GKQ158" s="165"/>
      <c r="GKR158" s="165"/>
      <c r="GKS158" s="165"/>
      <c r="GKT158" s="165"/>
      <c r="GKU158" s="165"/>
      <c r="GKV158" s="165"/>
      <c r="GKW158" s="165"/>
      <c r="GKX158" s="165"/>
      <c r="GKY158" s="165"/>
      <c r="GKZ158" s="45"/>
      <c r="GLA158" s="45"/>
      <c r="GLB158" s="165"/>
      <c r="GLC158" s="165"/>
      <c r="GLD158" s="165"/>
      <c r="GLE158" s="45"/>
      <c r="GLF158" s="165"/>
      <c r="GLG158" s="45"/>
      <c r="GLH158" s="165"/>
      <c r="GLI158" s="45"/>
      <c r="GLJ158" s="165"/>
      <c r="GLK158" s="45"/>
      <c r="GLL158" s="107"/>
      <c r="GLM158" s="21"/>
      <c r="GLN158" s="21"/>
      <c r="GLO158" s="164"/>
      <c r="GLP158" s="165"/>
      <c r="GLQ158" s="45"/>
      <c r="GLR158" s="165"/>
      <c r="GLS158" s="165"/>
      <c r="GLT158" s="165"/>
      <c r="GLU158" s="165"/>
      <c r="GLV158" s="165"/>
      <c r="GLW158" s="165"/>
      <c r="GLX158" s="165"/>
      <c r="GLY158" s="165"/>
      <c r="GLZ158" s="165"/>
      <c r="GMA158" s="165"/>
      <c r="GMB158" s="165"/>
      <c r="GMC158" s="165"/>
      <c r="GMD158" s="165"/>
      <c r="GME158" s="165"/>
      <c r="GMF158" s="45"/>
      <c r="GMG158" s="45"/>
      <c r="GMH158" s="165"/>
      <c r="GMI158" s="165"/>
      <c r="GMJ158" s="165"/>
      <c r="GMK158" s="45"/>
      <c r="GML158" s="165"/>
      <c r="GMM158" s="45"/>
      <c r="GMN158" s="165"/>
      <c r="GMO158" s="45"/>
      <c r="GMP158" s="165"/>
      <c r="GMQ158" s="45"/>
      <c r="GMR158" s="107"/>
      <c r="GMS158" s="21"/>
      <c r="GMT158" s="21"/>
      <c r="GMU158" s="164"/>
      <c r="GMV158" s="165"/>
      <c r="GMW158" s="45"/>
      <c r="GMX158" s="165"/>
      <c r="GMY158" s="165"/>
      <c r="GMZ158" s="165"/>
      <c r="GNA158" s="165"/>
      <c r="GNB158" s="165"/>
      <c r="GNC158" s="165"/>
      <c r="GND158" s="165"/>
      <c r="GNE158" s="165"/>
      <c r="GNF158" s="165"/>
      <c r="GNG158" s="165"/>
      <c r="GNH158" s="165"/>
      <c r="GNI158" s="165"/>
      <c r="GNJ158" s="165"/>
      <c r="GNK158" s="165"/>
      <c r="GNL158" s="45"/>
      <c r="GNM158" s="45"/>
      <c r="GNN158" s="165"/>
      <c r="GNO158" s="165"/>
      <c r="GNP158" s="165"/>
      <c r="GNQ158" s="45"/>
      <c r="GNR158" s="165"/>
      <c r="GNS158" s="45"/>
      <c r="GNT158" s="165"/>
      <c r="GNU158" s="45"/>
      <c r="GNV158" s="165"/>
      <c r="GNW158" s="45"/>
      <c r="GNX158" s="107"/>
      <c r="GNY158" s="21"/>
      <c r="GNZ158" s="21"/>
      <c r="GOA158" s="164"/>
      <c r="GOB158" s="165"/>
      <c r="GOC158" s="45"/>
      <c r="GOD158" s="165"/>
      <c r="GOE158" s="165"/>
      <c r="GOF158" s="165"/>
      <c r="GOG158" s="165"/>
      <c r="GOH158" s="165"/>
      <c r="GOI158" s="165"/>
      <c r="GOJ158" s="165"/>
      <c r="GOK158" s="165"/>
      <c r="GOL158" s="165"/>
      <c r="GOM158" s="165"/>
      <c r="GON158" s="165"/>
      <c r="GOO158" s="165"/>
      <c r="GOP158" s="165"/>
      <c r="GOQ158" s="165"/>
      <c r="GOR158" s="45"/>
      <c r="GOS158" s="45"/>
      <c r="GOT158" s="165"/>
      <c r="GOU158" s="165"/>
      <c r="GOV158" s="165"/>
      <c r="GOW158" s="45"/>
      <c r="GOX158" s="165"/>
      <c r="GOY158" s="45"/>
      <c r="GOZ158" s="165"/>
      <c r="GPA158" s="45"/>
      <c r="GPB158" s="165"/>
      <c r="GPC158" s="45"/>
      <c r="GPD158" s="107"/>
      <c r="GPE158" s="21"/>
      <c r="GPF158" s="21"/>
      <c r="GPG158" s="164"/>
      <c r="GPH158" s="165"/>
      <c r="GPI158" s="45"/>
      <c r="GPJ158" s="165"/>
      <c r="GPK158" s="165"/>
      <c r="GPL158" s="165"/>
      <c r="GPM158" s="165"/>
      <c r="GPN158" s="165"/>
      <c r="GPO158" s="165"/>
      <c r="GPP158" s="165"/>
      <c r="GPQ158" s="165"/>
      <c r="GPR158" s="165"/>
      <c r="GPS158" s="165"/>
      <c r="GPT158" s="165"/>
      <c r="GPU158" s="165"/>
      <c r="GPV158" s="165"/>
      <c r="GPW158" s="165"/>
      <c r="GPX158" s="45"/>
      <c r="GPY158" s="45"/>
      <c r="GPZ158" s="165"/>
      <c r="GQA158" s="165"/>
      <c r="GQB158" s="165"/>
      <c r="GQC158" s="45"/>
      <c r="GQD158" s="165"/>
      <c r="GQE158" s="45"/>
      <c r="GQF158" s="165"/>
      <c r="GQG158" s="45"/>
      <c r="GQH158" s="165"/>
      <c r="GQI158" s="45"/>
      <c r="GQJ158" s="107"/>
      <c r="GQK158" s="21"/>
      <c r="GQL158" s="21"/>
      <c r="GQM158" s="164"/>
      <c r="GQN158" s="165"/>
      <c r="GQO158" s="45"/>
      <c r="GQP158" s="165"/>
      <c r="GQQ158" s="165"/>
      <c r="GQR158" s="165"/>
      <c r="GQS158" s="165"/>
      <c r="GQT158" s="165"/>
      <c r="GQU158" s="165"/>
      <c r="GQV158" s="165"/>
      <c r="GQW158" s="165"/>
      <c r="GQX158" s="165"/>
      <c r="GQY158" s="165"/>
      <c r="GQZ158" s="165"/>
      <c r="GRA158" s="165"/>
      <c r="GRB158" s="165"/>
      <c r="GRC158" s="165"/>
      <c r="GRD158" s="45"/>
      <c r="GRE158" s="45"/>
      <c r="GRF158" s="165"/>
      <c r="GRG158" s="165"/>
      <c r="GRH158" s="165"/>
      <c r="GRI158" s="45"/>
      <c r="GRJ158" s="165"/>
      <c r="GRK158" s="45"/>
      <c r="GRL158" s="165"/>
      <c r="GRM158" s="45"/>
      <c r="GRN158" s="165"/>
      <c r="GRO158" s="45"/>
      <c r="GRP158" s="107"/>
      <c r="GRQ158" s="21"/>
      <c r="GRR158" s="21"/>
      <c r="GRS158" s="164"/>
      <c r="GRT158" s="165"/>
      <c r="GRU158" s="45"/>
      <c r="GRV158" s="165"/>
      <c r="GRW158" s="165"/>
      <c r="GRX158" s="165"/>
      <c r="GRY158" s="165"/>
      <c r="GRZ158" s="165"/>
      <c r="GSA158" s="165"/>
      <c r="GSB158" s="165"/>
      <c r="GSC158" s="165"/>
      <c r="GSD158" s="165"/>
      <c r="GSE158" s="165"/>
      <c r="GSF158" s="165"/>
      <c r="GSG158" s="165"/>
      <c r="GSH158" s="165"/>
      <c r="GSI158" s="165"/>
      <c r="GSJ158" s="45"/>
      <c r="GSK158" s="45"/>
      <c r="GSL158" s="165"/>
      <c r="GSM158" s="165"/>
      <c r="GSN158" s="165"/>
      <c r="GSO158" s="45"/>
      <c r="GSP158" s="165"/>
      <c r="GSQ158" s="45"/>
      <c r="GSR158" s="165"/>
      <c r="GSS158" s="45"/>
      <c r="GST158" s="165"/>
      <c r="GSU158" s="45"/>
      <c r="GSV158" s="107"/>
      <c r="GSW158" s="21"/>
      <c r="GSX158" s="21"/>
      <c r="GSY158" s="164"/>
      <c r="GSZ158" s="165"/>
      <c r="GTA158" s="45"/>
      <c r="GTB158" s="165"/>
      <c r="GTC158" s="165"/>
      <c r="GTD158" s="165"/>
      <c r="GTE158" s="165"/>
      <c r="GTF158" s="165"/>
      <c r="GTG158" s="165"/>
      <c r="GTH158" s="165"/>
      <c r="GTI158" s="165"/>
      <c r="GTJ158" s="165"/>
      <c r="GTK158" s="165"/>
      <c r="GTL158" s="165"/>
      <c r="GTM158" s="165"/>
      <c r="GTN158" s="165"/>
      <c r="GTO158" s="165"/>
      <c r="GTP158" s="45"/>
      <c r="GTQ158" s="45"/>
      <c r="GTR158" s="165"/>
      <c r="GTS158" s="165"/>
      <c r="GTT158" s="165"/>
      <c r="GTU158" s="45"/>
      <c r="GTV158" s="165"/>
      <c r="GTW158" s="45"/>
      <c r="GTX158" s="165"/>
      <c r="GTY158" s="45"/>
      <c r="GTZ158" s="165"/>
      <c r="GUA158" s="45"/>
      <c r="GUB158" s="107"/>
      <c r="GUC158" s="21"/>
      <c r="GUD158" s="21"/>
      <c r="GUE158" s="164"/>
      <c r="GUF158" s="165"/>
      <c r="GUG158" s="45"/>
      <c r="GUH158" s="165"/>
      <c r="GUI158" s="165"/>
      <c r="GUJ158" s="165"/>
      <c r="GUK158" s="165"/>
      <c r="GUL158" s="165"/>
      <c r="GUM158" s="165"/>
      <c r="GUN158" s="165"/>
      <c r="GUO158" s="165"/>
      <c r="GUP158" s="165"/>
      <c r="GUQ158" s="165"/>
      <c r="GUR158" s="165"/>
      <c r="GUS158" s="165"/>
      <c r="GUT158" s="165"/>
      <c r="GUU158" s="165"/>
      <c r="GUV158" s="45"/>
      <c r="GUW158" s="45"/>
      <c r="GUX158" s="165"/>
      <c r="GUY158" s="165"/>
      <c r="GUZ158" s="165"/>
      <c r="GVA158" s="45"/>
      <c r="GVB158" s="165"/>
      <c r="GVC158" s="45"/>
      <c r="GVD158" s="165"/>
      <c r="GVE158" s="45"/>
      <c r="GVF158" s="165"/>
      <c r="GVG158" s="45"/>
      <c r="GVH158" s="107"/>
      <c r="GVI158" s="21"/>
      <c r="GVJ158" s="21"/>
      <c r="GVK158" s="164"/>
      <c r="GVL158" s="165"/>
      <c r="GVM158" s="45"/>
      <c r="GVN158" s="165"/>
      <c r="GVO158" s="165"/>
      <c r="GVP158" s="165"/>
      <c r="GVQ158" s="165"/>
      <c r="GVR158" s="165"/>
      <c r="GVS158" s="165"/>
      <c r="GVT158" s="165"/>
      <c r="GVU158" s="165"/>
      <c r="GVV158" s="165"/>
      <c r="GVW158" s="165"/>
      <c r="GVX158" s="165"/>
      <c r="GVY158" s="165"/>
      <c r="GVZ158" s="165"/>
      <c r="GWA158" s="165"/>
      <c r="GWB158" s="45"/>
      <c r="GWC158" s="45"/>
      <c r="GWD158" s="165"/>
      <c r="GWE158" s="165"/>
      <c r="GWF158" s="165"/>
      <c r="GWG158" s="45"/>
      <c r="GWH158" s="165"/>
      <c r="GWI158" s="45"/>
      <c r="GWJ158" s="165"/>
      <c r="GWK158" s="45"/>
      <c r="GWL158" s="165"/>
      <c r="GWM158" s="45"/>
      <c r="GWN158" s="107"/>
      <c r="GWO158" s="21"/>
      <c r="GWP158" s="21"/>
      <c r="GWQ158" s="164"/>
      <c r="GWR158" s="165"/>
      <c r="GWS158" s="45"/>
      <c r="GWT158" s="165"/>
      <c r="GWU158" s="165"/>
      <c r="GWV158" s="165"/>
      <c r="GWW158" s="165"/>
      <c r="GWX158" s="165"/>
      <c r="GWY158" s="165"/>
      <c r="GWZ158" s="165"/>
      <c r="GXA158" s="165"/>
      <c r="GXB158" s="165"/>
      <c r="GXC158" s="165"/>
      <c r="GXD158" s="165"/>
      <c r="GXE158" s="165"/>
      <c r="GXF158" s="165"/>
      <c r="GXG158" s="165"/>
      <c r="GXH158" s="45"/>
      <c r="GXI158" s="45"/>
      <c r="GXJ158" s="165"/>
      <c r="GXK158" s="165"/>
      <c r="GXL158" s="165"/>
      <c r="GXM158" s="45"/>
      <c r="GXN158" s="165"/>
      <c r="GXO158" s="45"/>
      <c r="GXP158" s="165"/>
      <c r="GXQ158" s="45"/>
      <c r="GXR158" s="165"/>
      <c r="GXS158" s="45"/>
      <c r="GXT158" s="107"/>
      <c r="GXU158" s="21"/>
      <c r="GXV158" s="21"/>
      <c r="GXW158" s="164"/>
      <c r="GXX158" s="165"/>
      <c r="GXY158" s="45"/>
      <c r="GXZ158" s="165"/>
      <c r="GYA158" s="165"/>
      <c r="GYB158" s="165"/>
      <c r="GYC158" s="165"/>
      <c r="GYD158" s="165"/>
      <c r="GYE158" s="165"/>
      <c r="GYF158" s="165"/>
      <c r="GYG158" s="165"/>
      <c r="GYH158" s="165"/>
      <c r="GYI158" s="165"/>
      <c r="GYJ158" s="165"/>
      <c r="GYK158" s="165"/>
      <c r="GYL158" s="165"/>
      <c r="GYM158" s="165"/>
      <c r="GYN158" s="45"/>
      <c r="GYO158" s="45"/>
      <c r="GYP158" s="165"/>
      <c r="GYQ158" s="165"/>
      <c r="GYR158" s="165"/>
      <c r="GYS158" s="45"/>
      <c r="GYT158" s="165"/>
      <c r="GYU158" s="45"/>
      <c r="GYV158" s="165"/>
      <c r="GYW158" s="45"/>
      <c r="GYX158" s="165"/>
      <c r="GYY158" s="45"/>
      <c r="GYZ158" s="107"/>
      <c r="GZA158" s="21"/>
      <c r="GZB158" s="21"/>
      <c r="GZC158" s="164"/>
      <c r="GZD158" s="165"/>
      <c r="GZE158" s="45"/>
      <c r="GZF158" s="165"/>
      <c r="GZG158" s="165"/>
      <c r="GZH158" s="165"/>
      <c r="GZI158" s="165"/>
      <c r="GZJ158" s="165"/>
      <c r="GZK158" s="165"/>
      <c r="GZL158" s="165"/>
      <c r="GZM158" s="165"/>
      <c r="GZN158" s="165"/>
      <c r="GZO158" s="165"/>
      <c r="GZP158" s="165"/>
      <c r="GZQ158" s="165"/>
      <c r="GZR158" s="165"/>
      <c r="GZS158" s="165"/>
      <c r="GZT158" s="45"/>
      <c r="GZU158" s="45"/>
      <c r="GZV158" s="165"/>
      <c r="GZW158" s="165"/>
      <c r="GZX158" s="165"/>
      <c r="GZY158" s="45"/>
      <c r="GZZ158" s="165"/>
      <c r="HAA158" s="45"/>
      <c r="HAB158" s="165"/>
      <c r="HAC158" s="45"/>
      <c r="HAD158" s="165"/>
      <c r="HAE158" s="45"/>
      <c r="HAF158" s="107"/>
      <c r="HAG158" s="21"/>
      <c r="HAH158" s="21"/>
      <c r="HAI158" s="164"/>
      <c r="HAJ158" s="165"/>
      <c r="HAK158" s="45"/>
      <c r="HAL158" s="165"/>
      <c r="HAM158" s="165"/>
      <c r="HAN158" s="165"/>
      <c r="HAO158" s="165"/>
      <c r="HAP158" s="165"/>
      <c r="HAQ158" s="165"/>
      <c r="HAR158" s="165"/>
      <c r="HAS158" s="165"/>
      <c r="HAT158" s="165"/>
      <c r="HAU158" s="165"/>
      <c r="HAV158" s="165"/>
      <c r="HAW158" s="165"/>
      <c r="HAX158" s="165"/>
      <c r="HAY158" s="165"/>
      <c r="HAZ158" s="45"/>
      <c r="HBA158" s="45"/>
      <c r="HBB158" s="165"/>
      <c r="HBC158" s="165"/>
      <c r="HBD158" s="165"/>
      <c r="HBE158" s="45"/>
      <c r="HBF158" s="165"/>
      <c r="HBG158" s="45"/>
      <c r="HBH158" s="165"/>
      <c r="HBI158" s="45"/>
      <c r="HBJ158" s="165"/>
      <c r="HBK158" s="45"/>
      <c r="HBL158" s="107"/>
      <c r="HBM158" s="21"/>
      <c r="HBN158" s="21"/>
      <c r="HBO158" s="164"/>
      <c r="HBP158" s="165"/>
      <c r="HBQ158" s="45"/>
      <c r="HBR158" s="165"/>
      <c r="HBS158" s="165"/>
      <c r="HBT158" s="165"/>
      <c r="HBU158" s="165"/>
      <c r="HBV158" s="165"/>
      <c r="HBW158" s="165"/>
      <c r="HBX158" s="165"/>
      <c r="HBY158" s="165"/>
      <c r="HBZ158" s="165"/>
      <c r="HCA158" s="165"/>
      <c r="HCB158" s="165"/>
      <c r="HCC158" s="165"/>
      <c r="HCD158" s="165"/>
      <c r="HCE158" s="165"/>
      <c r="HCF158" s="45"/>
      <c r="HCG158" s="45"/>
      <c r="HCH158" s="165"/>
      <c r="HCI158" s="165"/>
      <c r="HCJ158" s="165"/>
      <c r="HCK158" s="45"/>
      <c r="HCL158" s="165"/>
      <c r="HCM158" s="45"/>
      <c r="HCN158" s="165"/>
      <c r="HCO158" s="45"/>
      <c r="HCP158" s="165"/>
      <c r="HCQ158" s="45"/>
      <c r="HCR158" s="107"/>
      <c r="HCS158" s="21"/>
      <c r="HCT158" s="21"/>
      <c r="HCU158" s="164"/>
      <c r="HCV158" s="165"/>
      <c r="HCW158" s="45"/>
      <c r="HCX158" s="165"/>
      <c r="HCY158" s="165"/>
      <c r="HCZ158" s="165"/>
      <c r="HDA158" s="165"/>
      <c r="HDB158" s="165"/>
      <c r="HDC158" s="165"/>
      <c r="HDD158" s="165"/>
      <c r="HDE158" s="165"/>
      <c r="HDF158" s="165"/>
      <c r="HDG158" s="165"/>
      <c r="HDH158" s="165"/>
      <c r="HDI158" s="165"/>
      <c r="HDJ158" s="165"/>
      <c r="HDK158" s="165"/>
      <c r="HDL158" s="45"/>
      <c r="HDM158" s="45"/>
      <c r="HDN158" s="165"/>
      <c r="HDO158" s="165"/>
      <c r="HDP158" s="165"/>
      <c r="HDQ158" s="45"/>
      <c r="HDR158" s="165"/>
      <c r="HDS158" s="45"/>
      <c r="HDT158" s="165"/>
      <c r="HDU158" s="45"/>
      <c r="HDV158" s="165"/>
      <c r="HDW158" s="45"/>
      <c r="HDX158" s="107"/>
      <c r="HDY158" s="21"/>
      <c r="HDZ158" s="21"/>
      <c r="HEA158" s="164"/>
      <c r="HEB158" s="165"/>
      <c r="HEC158" s="45"/>
      <c r="HED158" s="165"/>
      <c r="HEE158" s="165"/>
      <c r="HEF158" s="165"/>
      <c r="HEG158" s="165"/>
      <c r="HEH158" s="165"/>
      <c r="HEI158" s="165"/>
      <c r="HEJ158" s="165"/>
      <c r="HEK158" s="165"/>
      <c r="HEL158" s="165"/>
      <c r="HEM158" s="165"/>
      <c r="HEN158" s="165"/>
      <c r="HEO158" s="165"/>
      <c r="HEP158" s="165"/>
      <c r="HEQ158" s="165"/>
      <c r="HER158" s="45"/>
      <c r="HES158" s="45"/>
      <c r="HET158" s="165"/>
      <c r="HEU158" s="165"/>
      <c r="HEV158" s="165"/>
      <c r="HEW158" s="45"/>
      <c r="HEX158" s="165"/>
      <c r="HEY158" s="45"/>
      <c r="HEZ158" s="165"/>
      <c r="HFA158" s="45"/>
      <c r="HFB158" s="165"/>
      <c r="HFC158" s="45"/>
      <c r="HFD158" s="107"/>
      <c r="HFE158" s="21"/>
      <c r="HFF158" s="21"/>
      <c r="HFG158" s="164"/>
      <c r="HFH158" s="165"/>
      <c r="HFI158" s="45"/>
      <c r="HFJ158" s="165"/>
      <c r="HFK158" s="165"/>
      <c r="HFL158" s="165"/>
      <c r="HFM158" s="165"/>
      <c r="HFN158" s="165"/>
      <c r="HFO158" s="165"/>
      <c r="HFP158" s="165"/>
      <c r="HFQ158" s="165"/>
      <c r="HFR158" s="165"/>
      <c r="HFS158" s="165"/>
      <c r="HFT158" s="165"/>
      <c r="HFU158" s="165"/>
      <c r="HFV158" s="165"/>
      <c r="HFW158" s="165"/>
      <c r="HFX158" s="45"/>
      <c r="HFY158" s="45"/>
      <c r="HFZ158" s="165"/>
      <c r="HGA158" s="165"/>
      <c r="HGB158" s="165"/>
      <c r="HGC158" s="45"/>
      <c r="HGD158" s="165"/>
      <c r="HGE158" s="45"/>
      <c r="HGF158" s="165"/>
      <c r="HGG158" s="45"/>
      <c r="HGH158" s="165"/>
      <c r="HGI158" s="45"/>
      <c r="HGJ158" s="107"/>
      <c r="HGK158" s="21"/>
      <c r="HGL158" s="21"/>
      <c r="HGM158" s="164"/>
      <c r="HGN158" s="165"/>
      <c r="HGO158" s="45"/>
      <c r="HGP158" s="165"/>
      <c r="HGQ158" s="165"/>
      <c r="HGR158" s="165"/>
      <c r="HGS158" s="165"/>
      <c r="HGT158" s="165"/>
      <c r="HGU158" s="165"/>
      <c r="HGV158" s="165"/>
      <c r="HGW158" s="165"/>
      <c r="HGX158" s="165"/>
      <c r="HGY158" s="165"/>
      <c r="HGZ158" s="165"/>
      <c r="HHA158" s="165"/>
      <c r="HHB158" s="165"/>
      <c r="HHC158" s="165"/>
      <c r="HHD158" s="45"/>
      <c r="HHE158" s="45"/>
      <c r="HHF158" s="165"/>
      <c r="HHG158" s="165"/>
      <c r="HHH158" s="165"/>
      <c r="HHI158" s="45"/>
      <c r="HHJ158" s="165"/>
      <c r="HHK158" s="45"/>
      <c r="HHL158" s="165"/>
      <c r="HHM158" s="45"/>
      <c r="HHN158" s="165"/>
      <c r="HHO158" s="45"/>
      <c r="HHP158" s="107"/>
      <c r="HHQ158" s="21"/>
      <c r="HHR158" s="21"/>
      <c r="HHS158" s="164"/>
      <c r="HHT158" s="165"/>
      <c r="HHU158" s="45"/>
      <c r="HHV158" s="165"/>
      <c r="HHW158" s="165"/>
      <c r="HHX158" s="165"/>
      <c r="HHY158" s="165"/>
      <c r="HHZ158" s="165"/>
      <c r="HIA158" s="165"/>
      <c r="HIB158" s="165"/>
      <c r="HIC158" s="165"/>
      <c r="HID158" s="165"/>
      <c r="HIE158" s="165"/>
      <c r="HIF158" s="165"/>
      <c r="HIG158" s="165"/>
      <c r="HIH158" s="165"/>
      <c r="HII158" s="165"/>
      <c r="HIJ158" s="45"/>
      <c r="HIK158" s="45"/>
      <c r="HIL158" s="165"/>
      <c r="HIM158" s="165"/>
      <c r="HIN158" s="165"/>
      <c r="HIO158" s="45"/>
      <c r="HIP158" s="165"/>
      <c r="HIQ158" s="45"/>
      <c r="HIR158" s="165"/>
      <c r="HIS158" s="45"/>
      <c r="HIT158" s="165"/>
      <c r="HIU158" s="45"/>
      <c r="HIV158" s="107"/>
      <c r="HIW158" s="21"/>
      <c r="HIX158" s="21"/>
      <c r="HIY158" s="164"/>
      <c r="HIZ158" s="165"/>
      <c r="HJA158" s="45"/>
      <c r="HJB158" s="165"/>
      <c r="HJC158" s="165"/>
      <c r="HJD158" s="165"/>
      <c r="HJE158" s="165"/>
      <c r="HJF158" s="165"/>
      <c r="HJG158" s="165"/>
      <c r="HJH158" s="165"/>
      <c r="HJI158" s="165"/>
      <c r="HJJ158" s="165"/>
      <c r="HJK158" s="165"/>
      <c r="HJL158" s="165"/>
      <c r="HJM158" s="165"/>
      <c r="HJN158" s="165"/>
      <c r="HJO158" s="165"/>
      <c r="HJP158" s="45"/>
      <c r="HJQ158" s="45"/>
      <c r="HJR158" s="165"/>
      <c r="HJS158" s="165"/>
      <c r="HJT158" s="165"/>
      <c r="HJU158" s="45"/>
      <c r="HJV158" s="165"/>
      <c r="HJW158" s="45"/>
      <c r="HJX158" s="165"/>
      <c r="HJY158" s="45"/>
      <c r="HJZ158" s="165"/>
      <c r="HKA158" s="45"/>
      <c r="HKB158" s="107"/>
      <c r="HKC158" s="21"/>
      <c r="HKD158" s="21"/>
      <c r="HKE158" s="164"/>
      <c r="HKF158" s="165"/>
      <c r="HKG158" s="45"/>
      <c r="HKH158" s="165"/>
      <c r="HKI158" s="165"/>
      <c r="HKJ158" s="165"/>
      <c r="HKK158" s="165"/>
      <c r="HKL158" s="165"/>
      <c r="HKM158" s="165"/>
      <c r="HKN158" s="165"/>
      <c r="HKO158" s="165"/>
      <c r="HKP158" s="165"/>
      <c r="HKQ158" s="165"/>
      <c r="HKR158" s="165"/>
      <c r="HKS158" s="165"/>
      <c r="HKT158" s="165"/>
      <c r="HKU158" s="165"/>
      <c r="HKV158" s="45"/>
      <c r="HKW158" s="45"/>
      <c r="HKX158" s="165"/>
      <c r="HKY158" s="165"/>
      <c r="HKZ158" s="165"/>
      <c r="HLA158" s="45"/>
      <c r="HLB158" s="165"/>
      <c r="HLC158" s="45"/>
      <c r="HLD158" s="165"/>
      <c r="HLE158" s="45"/>
      <c r="HLF158" s="165"/>
      <c r="HLG158" s="45"/>
      <c r="HLH158" s="107"/>
      <c r="HLI158" s="21"/>
      <c r="HLJ158" s="21"/>
      <c r="HLK158" s="164"/>
      <c r="HLL158" s="165"/>
      <c r="HLM158" s="45"/>
      <c r="HLN158" s="165"/>
      <c r="HLO158" s="165"/>
      <c r="HLP158" s="165"/>
      <c r="HLQ158" s="165"/>
      <c r="HLR158" s="165"/>
      <c r="HLS158" s="165"/>
      <c r="HLT158" s="165"/>
      <c r="HLU158" s="165"/>
      <c r="HLV158" s="165"/>
      <c r="HLW158" s="165"/>
      <c r="HLX158" s="165"/>
      <c r="HLY158" s="165"/>
      <c r="HLZ158" s="165"/>
      <c r="HMA158" s="165"/>
      <c r="HMB158" s="45"/>
      <c r="HMC158" s="45"/>
      <c r="HMD158" s="165"/>
      <c r="HME158" s="165"/>
      <c r="HMF158" s="165"/>
      <c r="HMG158" s="45"/>
      <c r="HMH158" s="165"/>
      <c r="HMI158" s="45"/>
      <c r="HMJ158" s="165"/>
      <c r="HMK158" s="45"/>
      <c r="HML158" s="165"/>
      <c r="HMM158" s="45"/>
      <c r="HMN158" s="107"/>
      <c r="HMO158" s="21"/>
      <c r="HMP158" s="21"/>
      <c r="HMQ158" s="164"/>
      <c r="HMR158" s="165"/>
      <c r="HMS158" s="45"/>
      <c r="HMT158" s="165"/>
      <c r="HMU158" s="165"/>
      <c r="HMV158" s="165"/>
      <c r="HMW158" s="165"/>
      <c r="HMX158" s="165"/>
      <c r="HMY158" s="165"/>
      <c r="HMZ158" s="165"/>
      <c r="HNA158" s="165"/>
      <c r="HNB158" s="165"/>
      <c r="HNC158" s="165"/>
      <c r="HND158" s="165"/>
      <c r="HNE158" s="165"/>
      <c r="HNF158" s="165"/>
      <c r="HNG158" s="165"/>
      <c r="HNH158" s="45"/>
      <c r="HNI158" s="45"/>
      <c r="HNJ158" s="165"/>
      <c r="HNK158" s="165"/>
      <c r="HNL158" s="165"/>
      <c r="HNM158" s="45"/>
      <c r="HNN158" s="165"/>
      <c r="HNO158" s="45"/>
      <c r="HNP158" s="165"/>
      <c r="HNQ158" s="45"/>
      <c r="HNR158" s="165"/>
      <c r="HNS158" s="45"/>
      <c r="HNT158" s="107"/>
      <c r="HNU158" s="21"/>
      <c r="HNV158" s="21"/>
      <c r="HNW158" s="164"/>
      <c r="HNX158" s="165"/>
      <c r="HNY158" s="45"/>
      <c r="HNZ158" s="165"/>
      <c r="HOA158" s="165"/>
      <c r="HOB158" s="165"/>
      <c r="HOC158" s="165"/>
      <c r="HOD158" s="165"/>
      <c r="HOE158" s="165"/>
      <c r="HOF158" s="165"/>
      <c r="HOG158" s="165"/>
      <c r="HOH158" s="165"/>
      <c r="HOI158" s="165"/>
      <c r="HOJ158" s="165"/>
      <c r="HOK158" s="165"/>
      <c r="HOL158" s="165"/>
      <c r="HOM158" s="165"/>
      <c r="HON158" s="45"/>
      <c r="HOO158" s="45"/>
      <c r="HOP158" s="165"/>
      <c r="HOQ158" s="165"/>
      <c r="HOR158" s="165"/>
      <c r="HOS158" s="45"/>
      <c r="HOT158" s="165"/>
      <c r="HOU158" s="45"/>
      <c r="HOV158" s="165"/>
      <c r="HOW158" s="45"/>
      <c r="HOX158" s="165"/>
      <c r="HOY158" s="45"/>
      <c r="HOZ158" s="107"/>
      <c r="HPA158" s="21"/>
      <c r="HPB158" s="21"/>
      <c r="HPC158" s="164"/>
      <c r="HPD158" s="165"/>
      <c r="HPE158" s="45"/>
      <c r="HPF158" s="165"/>
      <c r="HPG158" s="165"/>
      <c r="HPH158" s="165"/>
      <c r="HPI158" s="165"/>
      <c r="HPJ158" s="165"/>
      <c r="HPK158" s="165"/>
      <c r="HPL158" s="165"/>
      <c r="HPM158" s="165"/>
      <c r="HPN158" s="165"/>
      <c r="HPO158" s="165"/>
      <c r="HPP158" s="165"/>
      <c r="HPQ158" s="165"/>
      <c r="HPR158" s="165"/>
      <c r="HPS158" s="165"/>
      <c r="HPT158" s="45"/>
      <c r="HPU158" s="45"/>
      <c r="HPV158" s="165"/>
      <c r="HPW158" s="165"/>
      <c r="HPX158" s="165"/>
      <c r="HPY158" s="45"/>
      <c r="HPZ158" s="165"/>
      <c r="HQA158" s="45"/>
      <c r="HQB158" s="165"/>
      <c r="HQC158" s="45"/>
      <c r="HQD158" s="165"/>
      <c r="HQE158" s="45"/>
      <c r="HQF158" s="107"/>
      <c r="HQG158" s="21"/>
      <c r="HQH158" s="21"/>
      <c r="HQI158" s="164"/>
      <c r="HQJ158" s="165"/>
      <c r="HQK158" s="45"/>
      <c r="HQL158" s="165"/>
      <c r="HQM158" s="165"/>
      <c r="HQN158" s="165"/>
      <c r="HQO158" s="165"/>
      <c r="HQP158" s="165"/>
      <c r="HQQ158" s="165"/>
      <c r="HQR158" s="165"/>
      <c r="HQS158" s="165"/>
      <c r="HQT158" s="165"/>
      <c r="HQU158" s="165"/>
      <c r="HQV158" s="165"/>
      <c r="HQW158" s="165"/>
      <c r="HQX158" s="165"/>
      <c r="HQY158" s="165"/>
      <c r="HQZ158" s="45"/>
      <c r="HRA158" s="45"/>
      <c r="HRB158" s="165"/>
      <c r="HRC158" s="165"/>
      <c r="HRD158" s="165"/>
      <c r="HRE158" s="45"/>
      <c r="HRF158" s="165"/>
      <c r="HRG158" s="45"/>
      <c r="HRH158" s="165"/>
      <c r="HRI158" s="45"/>
      <c r="HRJ158" s="165"/>
      <c r="HRK158" s="45"/>
      <c r="HRL158" s="107"/>
      <c r="HRM158" s="21"/>
      <c r="HRN158" s="21"/>
      <c r="HRO158" s="164"/>
      <c r="HRP158" s="165"/>
      <c r="HRQ158" s="45"/>
      <c r="HRR158" s="165"/>
      <c r="HRS158" s="165"/>
      <c r="HRT158" s="165"/>
      <c r="HRU158" s="165"/>
      <c r="HRV158" s="165"/>
      <c r="HRW158" s="165"/>
      <c r="HRX158" s="165"/>
      <c r="HRY158" s="165"/>
      <c r="HRZ158" s="165"/>
      <c r="HSA158" s="165"/>
      <c r="HSB158" s="165"/>
      <c r="HSC158" s="165"/>
      <c r="HSD158" s="165"/>
      <c r="HSE158" s="165"/>
      <c r="HSF158" s="45"/>
      <c r="HSG158" s="45"/>
      <c r="HSH158" s="165"/>
      <c r="HSI158" s="165"/>
      <c r="HSJ158" s="165"/>
      <c r="HSK158" s="45"/>
      <c r="HSL158" s="165"/>
      <c r="HSM158" s="45"/>
      <c r="HSN158" s="165"/>
      <c r="HSO158" s="45"/>
      <c r="HSP158" s="165"/>
      <c r="HSQ158" s="45"/>
      <c r="HSR158" s="107"/>
      <c r="HSS158" s="21"/>
      <c r="HST158" s="21"/>
      <c r="HSU158" s="164"/>
      <c r="HSV158" s="165"/>
      <c r="HSW158" s="45"/>
      <c r="HSX158" s="165"/>
      <c r="HSY158" s="165"/>
      <c r="HSZ158" s="165"/>
      <c r="HTA158" s="165"/>
      <c r="HTB158" s="165"/>
      <c r="HTC158" s="165"/>
      <c r="HTD158" s="165"/>
      <c r="HTE158" s="165"/>
      <c r="HTF158" s="165"/>
      <c r="HTG158" s="165"/>
      <c r="HTH158" s="165"/>
      <c r="HTI158" s="165"/>
      <c r="HTJ158" s="165"/>
      <c r="HTK158" s="165"/>
      <c r="HTL158" s="45"/>
      <c r="HTM158" s="45"/>
      <c r="HTN158" s="165"/>
      <c r="HTO158" s="165"/>
      <c r="HTP158" s="165"/>
      <c r="HTQ158" s="45"/>
      <c r="HTR158" s="165"/>
      <c r="HTS158" s="45"/>
      <c r="HTT158" s="165"/>
      <c r="HTU158" s="45"/>
      <c r="HTV158" s="165"/>
      <c r="HTW158" s="45"/>
      <c r="HTX158" s="107"/>
      <c r="HTY158" s="21"/>
      <c r="HTZ158" s="21"/>
      <c r="HUA158" s="164"/>
      <c r="HUB158" s="165"/>
      <c r="HUC158" s="45"/>
      <c r="HUD158" s="165"/>
      <c r="HUE158" s="165"/>
      <c r="HUF158" s="165"/>
      <c r="HUG158" s="165"/>
      <c r="HUH158" s="165"/>
      <c r="HUI158" s="165"/>
      <c r="HUJ158" s="165"/>
      <c r="HUK158" s="165"/>
      <c r="HUL158" s="165"/>
      <c r="HUM158" s="165"/>
      <c r="HUN158" s="165"/>
      <c r="HUO158" s="165"/>
      <c r="HUP158" s="165"/>
      <c r="HUQ158" s="165"/>
      <c r="HUR158" s="45"/>
      <c r="HUS158" s="45"/>
      <c r="HUT158" s="165"/>
      <c r="HUU158" s="165"/>
      <c r="HUV158" s="165"/>
      <c r="HUW158" s="45"/>
      <c r="HUX158" s="165"/>
      <c r="HUY158" s="45"/>
      <c r="HUZ158" s="165"/>
      <c r="HVA158" s="45"/>
      <c r="HVB158" s="165"/>
      <c r="HVC158" s="45"/>
      <c r="HVD158" s="107"/>
      <c r="HVE158" s="21"/>
      <c r="HVF158" s="21"/>
      <c r="HVG158" s="164"/>
      <c r="HVH158" s="165"/>
      <c r="HVI158" s="45"/>
      <c r="HVJ158" s="165"/>
      <c r="HVK158" s="165"/>
      <c r="HVL158" s="165"/>
      <c r="HVM158" s="165"/>
      <c r="HVN158" s="165"/>
      <c r="HVO158" s="165"/>
      <c r="HVP158" s="165"/>
      <c r="HVQ158" s="165"/>
      <c r="HVR158" s="165"/>
      <c r="HVS158" s="165"/>
      <c r="HVT158" s="165"/>
      <c r="HVU158" s="165"/>
      <c r="HVV158" s="165"/>
      <c r="HVW158" s="165"/>
      <c r="HVX158" s="45"/>
      <c r="HVY158" s="45"/>
      <c r="HVZ158" s="165"/>
      <c r="HWA158" s="165"/>
      <c r="HWB158" s="165"/>
      <c r="HWC158" s="45"/>
      <c r="HWD158" s="165"/>
      <c r="HWE158" s="45"/>
      <c r="HWF158" s="165"/>
      <c r="HWG158" s="45"/>
      <c r="HWH158" s="165"/>
      <c r="HWI158" s="45"/>
      <c r="HWJ158" s="107"/>
      <c r="HWK158" s="21"/>
      <c r="HWL158" s="21"/>
      <c r="HWM158" s="164"/>
      <c r="HWN158" s="165"/>
      <c r="HWO158" s="45"/>
      <c r="HWP158" s="165"/>
      <c r="HWQ158" s="165"/>
      <c r="HWR158" s="165"/>
      <c r="HWS158" s="165"/>
      <c r="HWT158" s="165"/>
      <c r="HWU158" s="165"/>
      <c r="HWV158" s="165"/>
      <c r="HWW158" s="165"/>
      <c r="HWX158" s="165"/>
      <c r="HWY158" s="165"/>
      <c r="HWZ158" s="165"/>
      <c r="HXA158" s="165"/>
      <c r="HXB158" s="165"/>
      <c r="HXC158" s="165"/>
      <c r="HXD158" s="45"/>
      <c r="HXE158" s="45"/>
      <c r="HXF158" s="165"/>
      <c r="HXG158" s="165"/>
      <c r="HXH158" s="165"/>
      <c r="HXI158" s="45"/>
      <c r="HXJ158" s="165"/>
      <c r="HXK158" s="45"/>
      <c r="HXL158" s="165"/>
      <c r="HXM158" s="45"/>
      <c r="HXN158" s="165"/>
      <c r="HXO158" s="45"/>
      <c r="HXP158" s="107"/>
      <c r="HXQ158" s="21"/>
      <c r="HXR158" s="21"/>
      <c r="HXS158" s="164"/>
      <c r="HXT158" s="165"/>
      <c r="HXU158" s="45"/>
      <c r="HXV158" s="165"/>
      <c r="HXW158" s="165"/>
      <c r="HXX158" s="165"/>
      <c r="HXY158" s="165"/>
      <c r="HXZ158" s="165"/>
      <c r="HYA158" s="165"/>
      <c r="HYB158" s="165"/>
      <c r="HYC158" s="165"/>
      <c r="HYD158" s="165"/>
      <c r="HYE158" s="165"/>
      <c r="HYF158" s="165"/>
      <c r="HYG158" s="165"/>
      <c r="HYH158" s="165"/>
      <c r="HYI158" s="165"/>
      <c r="HYJ158" s="45"/>
      <c r="HYK158" s="45"/>
      <c r="HYL158" s="165"/>
      <c r="HYM158" s="165"/>
      <c r="HYN158" s="165"/>
      <c r="HYO158" s="45"/>
      <c r="HYP158" s="165"/>
      <c r="HYQ158" s="45"/>
      <c r="HYR158" s="165"/>
      <c r="HYS158" s="45"/>
      <c r="HYT158" s="165"/>
      <c r="HYU158" s="45"/>
      <c r="HYV158" s="107"/>
      <c r="HYW158" s="21"/>
      <c r="HYX158" s="21"/>
      <c r="HYY158" s="164"/>
      <c r="HYZ158" s="165"/>
      <c r="HZA158" s="45"/>
      <c r="HZB158" s="165"/>
      <c r="HZC158" s="165"/>
      <c r="HZD158" s="165"/>
      <c r="HZE158" s="165"/>
      <c r="HZF158" s="165"/>
      <c r="HZG158" s="165"/>
      <c r="HZH158" s="165"/>
      <c r="HZI158" s="165"/>
      <c r="HZJ158" s="165"/>
      <c r="HZK158" s="165"/>
      <c r="HZL158" s="165"/>
      <c r="HZM158" s="165"/>
      <c r="HZN158" s="165"/>
      <c r="HZO158" s="165"/>
      <c r="HZP158" s="45"/>
      <c r="HZQ158" s="45"/>
      <c r="HZR158" s="165"/>
      <c r="HZS158" s="165"/>
      <c r="HZT158" s="165"/>
      <c r="HZU158" s="45"/>
      <c r="HZV158" s="165"/>
      <c r="HZW158" s="45"/>
      <c r="HZX158" s="165"/>
      <c r="HZY158" s="45"/>
      <c r="HZZ158" s="165"/>
      <c r="IAA158" s="45"/>
      <c r="IAB158" s="107"/>
      <c r="IAC158" s="21"/>
      <c r="IAD158" s="21"/>
      <c r="IAE158" s="164"/>
      <c r="IAF158" s="165"/>
      <c r="IAG158" s="45"/>
      <c r="IAH158" s="165"/>
      <c r="IAI158" s="165"/>
      <c r="IAJ158" s="165"/>
      <c r="IAK158" s="165"/>
      <c r="IAL158" s="165"/>
      <c r="IAM158" s="165"/>
      <c r="IAN158" s="165"/>
      <c r="IAO158" s="165"/>
      <c r="IAP158" s="165"/>
      <c r="IAQ158" s="165"/>
      <c r="IAR158" s="165"/>
      <c r="IAS158" s="165"/>
      <c r="IAT158" s="165"/>
      <c r="IAU158" s="165"/>
      <c r="IAV158" s="45"/>
      <c r="IAW158" s="45"/>
      <c r="IAX158" s="165"/>
      <c r="IAY158" s="165"/>
      <c r="IAZ158" s="165"/>
      <c r="IBA158" s="45"/>
      <c r="IBB158" s="165"/>
      <c r="IBC158" s="45"/>
      <c r="IBD158" s="165"/>
      <c r="IBE158" s="45"/>
      <c r="IBF158" s="165"/>
      <c r="IBG158" s="45"/>
      <c r="IBH158" s="107"/>
      <c r="IBI158" s="21"/>
      <c r="IBJ158" s="21"/>
      <c r="IBK158" s="164"/>
      <c r="IBL158" s="165"/>
      <c r="IBM158" s="45"/>
      <c r="IBN158" s="165"/>
      <c r="IBO158" s="165"/>
      <c r="IBP158" s="165"/>
      <c r="IBQ158" s="165"/>
      <c r="IBR158" s="165"/>
      <c r="IBS158" s="165"/>
      <c r="IBT158" s="165"/>
      <c r="IBU158" s="165"/>
      <c r="IBV158" s="165"/>
      <c r="IBW158" s="165"/>
      <c r="IBX158" s="165"/>
      <c r="IBY158" s="165"/>
      <c r="IBZ158" s="165"/>
      <c r="ICA158" s="165"/>
      <c r="ICB158" s="45"/>
      <c r="ICC158" s="45"/>
      <c r="ICD158" s="165"/>
      <c r="ICE158" s="165"/>
      <c r="ICF158" s="165"/>
      <c r="ICG158" s="45"/>
      <c r="ICH158" s="165"/>
      <c r="ICI158" s="45"/>
      <c r="ICJ158" s="165"/>
      <c r="ICK158" s="45"/>
      <c r="ICL158" s="165"/>
      <c r="ICM158" s="45"/>
      <c r="ICN158" s="107"/>
      <c r="ICO158" s="21"/>
      <c r="ICP158" s="21"/>
      <c r="ICQ158" s="164"/>
      <c r="ICR158" s="165"/>
      <c r="ICS158" s="45"/>
      <c r="ICT158" s="165"/>
      <c r="ICU158" s="165"/>
      <c r="ICV158" s="165"/>
      <c r="ICW158" s="165"/>
      <c r="ICX158" s="165"/>
      <c r="ICY158" s="165"/>
      <c r="ICZ158" s="165"/>
      <c r="IDA158" s="165"/>
      <c r="IDB158" s="165"/>
      <c r="IDC158" s="165"/>
      <c r="IDD158" s="165"/>
      <c r="IDE158" s="165"/>
      <c r="IDF158" s="165"/>
      <c r="IDG158" s="165"/>
      <c r="IDH158" s="45"/>
      <c r="IDI158" s="45"/>
      <c r="IDJ158" s="165"/>
      <c r="IDK158" s="165"/>
      <c r="IDL158" s="165"/>
      <c r="IDM158" s="45"/>
      <c r="IDN158" s="165"/>
      <c r="IDO158" s="45"/>
      <c r="IDP158" s="165"/>
      <c r="IDQ158" s="45"/>
      <c r="IDR158" s="165"/>
      <c r="IDS158" s="45"/>
      <c r="IDT158" s="107"/>
      <c r="IDU158" s="21"/>
      <c r="IDV158" s="21"/>
      <c r="IDW158" s="164"/>
      <c r="IDX158" s="165"/>
      <c r="IDY158" s="45"/>
      <c r="IDZ158" s="165"/>
      <c r="IEA158" s="165"/>
      <c r="IEB158" s="165"/>
      <c r="IEC158" s="165"/>
      <c r="IED158" s="165"/>
      <c r="IEE158" s="165"/>
      <c r="IEF158" s="165"/>
      <c r="IEG158" s="165"/>
      <c r="IEH158" s="165"/>
      <c r="IEI158" s="165"/>
      <c r="IEJ158" s="165"/>
      <c r="IEK158" s="165"/>
      <c r="IEL158" s="165"/>
      <c r="IEM158" s="165"/>
      <c r="IEN158" s="45"/>
      <c r="IEO158" s="45"/>
      <c r="IEP158" s="165"/>
      <c r="IEQ158" s="165"/>
      <c r="IER158" s="165"/>
      <c r="IES158" s="45"/>
      <c r="IET158" s="165"/>
      <c r="IEU158" s="45"/>
      <c r="IEV158" s="165"/>
      <c r="IEW158" s="45"/>
      <c r="IEX158" s="165"/>
      <c r="IEY158" s="45"/>
      <c r="IEZ158" s="107"/>
      <c r="IFA158" s="21"/>
      <c r="IFB158" s="21"/>
      <c r="IFC158" s="164"/>
      <c r="IFD158" s="165"/>
      <c r="IFE158" s="45"/>
      <c r="IFF158" s="165"/>
      <c r="IFG158" s="165"/>
      <c r="IFH158" s="165"/>
      <c r="IFI158" s="165"/>
      <c r="IFJ158" s="165"/>
      <c r="IFK158" s="165"/>
      <c r="IFL158" s="165"/>
      <c r="IFM158" s="165"/>
      <c r="IFN158" s="165"/>
      <c r="IFO158" s="165"/>
      <c r="IFP158" s="165"/>
      <c r="IFQ158" s="165"/>
      <c r="IFR158" s="165"/>
      <c r="IFS158" s="165"/>
      <c r="IFT158" s="45"/>
      <c r="IFU158" s="45"/>
      <c r="IFV158" s="165"/>
      <c r="IFW158" s="165"/>
      <c r="IFX158" s="165"/>
      <c r="IFY158" s="45"/>
      <c r="IFZ158" s="165"/>
      <c r="IGA158" s="45"/>
      <c r="IGB158" s="165"/>
      <c r="IGC158" s="45"/>
      <c r="IGD158" s="165"/>
      <c r="IGE158" s="45"/>
      <c r="IGF158" s="107"/>
      <c r="IGG158" s="21"/>
      <c r="IGH158" s="21"/>
      <c r="IGI158" s="164"/>
      <c r="IGJ158" s="165"/>
      <c r="IGK158" s="45"/>
      <c r="IGL158" s="165"/>
      <c r="IGM158" s="165"/>
      <c r="IGN158" s="165"/>
      <c r="IGO158" s="165"/>
      <c r="IGP158" s="165"/>
      <c r="IGQ158" s="165"/>
      <c r="IGR158" s="165"/>
      <c r="IGS158" s="165"/>
      <c r="IGT158" s="165"/>
      <c r="IGU158" s="165"/>
      <c r="IGV158" s="165"/>
      <c r="IGW158" s="165"/>
      <c r="IGX158" s="165"/>
      <c r="IGY158" s="165"/>
      <c r="IGZ158" s="45"/>
      <c r="IHA158" s="45"/>
      <c r="IHB158" s="165"/>
      <c r="IHC158" s="165"/>
      <c r="IHD158" s="165"/>
      <c r="IHE158" s="45"/>
      <c r="IHF158" s="165"/>
      <c r="IHG158" s="45"/>
      <c r="IHH158" s="165"/>
      <c r="IHI158" s="45"/>
      <c r="IHJ158" s="165"/>
      <c r="IHK158" s="45"/>
      <c r="IHL158" s="107"/>
      <c r="IHM158" s="21"/>
      <c r="IHN158" s="21"/>
      <c r="IHO158" s="164"/>
      <c r="IHP158" s="165"/>
      <c r="IHQ158" s="45"/>
      <c r="IHR158" s="165"/>
      <c r="IHS158" s="165"/>
      <c r="IHT158" s="165"/>
      <c r="IHU158" s="165"/>
      <c r="IHV158" s="165"/>
      <c r="IHW158" s="165"/>
      <c r="IHX158" s="165"/>
      <c r="IHY158" s="165"/>
      <c r="IHZ158" s="165"/>
      <c r="IIA158" s="165"/>
      <c r="IIB158" s="165"/>
      <c r="IIC158" s="165"/>
      <c r="IID158" s="165"/>
      <c r="IIE158" s="165"/>
      <c r="IIF158" s="45"/>
      <c r="IIG158" s="45"/>
      <c r="IIH158" s="165"/>
      <c r="III158" s="165"/>
      <c r="IIJ158" s="165"/>
      <c r="IIK158" s="45"/>
      <c r="IIL158" s="165"/>
      <c r="IIM158" s="45"/>
      <c r="IIN158" s="165"/>
      <c r="IIO158" s="45"/>
      <c r="IIP158" s="165"/>
      <c r="IIQ158" s="45"/>
      <c r="IIR158" s="107"/>
      <c r="IIS158" s="21"/>
      <c r="IIT158" s="21"/>
      <c r="IIU158" s="164"/>
      <c r="IIV158" s="165"/>
      <c r="IIW158" s="45"/>
      <c r="IIX158" s="165"/>
      <c r="IIY158" s="165"/>
      <c r="IIZ158" s="165"/>
      <c r="IJA158" s="165"/>
      <c r="IJB158" s="165"/>
      <c r="IJC158" s="165"/>
      <c r="IJD158" s="165"/>
      <c r="IJE158" s="165"/>
      <c r="IJF158" s="165"/>
      <c r="IJG158" s="165"/>
      <c r="IJH158" s="165"/>
      <c r="IJI158" s="165"/>
      <c r="IJJ158" s="165"/>
      <c r="IJK158" s="165"/>
      <c r="IJL158" s="45"/>
      <c r="IJM158" s="45"/>
      <c r="IJN158" s="165"/>
      <c r="IJO158" s="165"/>
      <c r="IJP158" s="165"/>
      <c r="IJQ158" s="45"/>
      <c r="IJR158" s="165"/>
      <c r="IJS158" s="45"/>
      <c r="IJT158" s="165"/>
      <c r="IJU158" s="45"/>
      <c r="IJV158" s="165"/>
      <c r="IJW158" s="45"/>
      <c r="IJX158" s="107"/>
      <c r="IJY158" s="21"/>
      <c r="IJZ158" s="21"/>
      <c r="IKA158" s="164"/>
      <c r="IKB158" s="165"/>
      <c r="IKC158" s="45"/>
      <c r="IKD158" s="165"/>
      <c r="IKE158" s="165"/>
      <c r="IKF158" s="165"/>
      <c r="IKG158" s="165"/>
      <c r="IKH158" s="165"/>
      <c r="IKI158" s="165"/>
      <c r="IKJ158" s="165"/>
      <c r="IKK158" s="165"/>
      <c r="IKL158" s="165"/>
      <c r="IKM158" s="165"/>
      <c r="IKN158" s="165"/>
      <c r="IKO158" s="165"/>
      <c r="IKP158" s="165"/>
      <c r="IKQ158" s="165"/>
      <c r="IKR158" s="45"/>
      <c r="IKS158" s="45"/>
      <c r="IKT158" s="165"/>
      <c r="IKU158" s="165"/>
      <c r="IKV158" s="165"/>
      <c r="IKW158" s="45"/>
      <c r="IKX158" s="165"/>
      <c r="IKY158" s="45"/>
      <c r="IKZ158" s="165"/>
      <c r="ILA158" s="45"/>
      <c r="ILB158" s="165"/>
      <c r="ILC158" s="45"/>
      <c r="ILD158" s="107"/>
      <c r="ILE158" s="21"/>
      <c r="ILF158" s="21"/>
      <c r="ILG158" s="164"/>
      <c r="ILH158" s="165"/>
      <c r="ILI158" s="45"/>
      <c r="ILJ158" s="165"/>
      <c r="ILK158" s="165"/>
      <c r="ILL158" s="165"/>
      <c r="ILM158" s="165"/>
      <c r="ILN158" s="165"/>
      <c r="ILO158" s="165"/>
      <c r="ILP158" s="165"/>
      <c r="ILQ158" s="165"/>
      <c r="ILR158" s="165"/>
      <c r="ILS158" s="165"/>
      <c r="ILT158" s="165"/>
      <c r="ILU158" s="165"/>
      <c r="ILV158" s="165"/>
      <c r="ILW158" s="165"/>
      <c r="ILX158" s="45"/>
      <c r="ILY158" s="45"/>
      <c r="ILZ158" s="165"/>
      <c r="IMA158" s="165"/>
      <c r="IMB158" s="165"/>
      <c r="IMC158" s="45"/>
      <c r="IMD158" s="165"/>
      <c r="IME158" s="45"/>
      <c r="IMF158" s="165"/>
      <c r="IMG158" s="45"/>
      <c r="IMH158" s="165"/>
      <c r="IMI158" s="45"/>
      <c r="IMJ158" s="107"/>
      <c r="IMK158" s="21"/>
      <c r="IML158" s="21"/>
      <c r="IMM158" s="164"/>
      <c r="IMN158" s="165"/>
      <c r="IMO158" s="45"/>
      <c r="IMP158" s="165"/>
      <c r="IMQ158" s="165"/>
      <c r="IMR158" s="165"/>
      <c r="IMS158" s="165"/>
      <c r="IMT158" s="165"/>
      <c r="IMU158" s="165"/>
      <c r="IMV158" s="165"/>
      <c r="IMW158" s="165"/>
      <c r="IMX158" s="165"/>
      <c r="IMY158" s="165"/>
      <c r="IMZ158" s="165"/>
      <c r="INA158" s="165"/>
      <c r="INB158" s="165"/>
      <c r="INC158" s="165"/>
      <c r="IND158" s="45"/>
      <c r="INE158" s="45"/>
      <c r="INF158" s="165"/>
      <c r="ING158" s="165"/>
      <c r="INH158" s="165"/>
      <c r="INI158" s="45"/>
      <c r="INJ158" s="165"/>
      <c r="INK158" s="45"/>
      <c r="INL158" s="165"/>
      <c r="INM158" s="45"/>
      <c r="INN158" s="165"/>
      <c r="INO158" s="45"/>
      <c r="INP158" s="107"/>
      <c r="INQ158" s="21"/>
      <c r="INR158" s="21"/>
      <c r="INS158" s="164"/>
      <c r="INT158" s="165"/>
      <c r="INU158" s="45"/>
      <c r="INV158" s="165"/>
      <c r="INW158" s="165"/>
      <c r="INX158" s="165"/>
      <c r="INY158" s="165"/>
      <c r="INZ158" s="165"/>
      <c r="IOA158" s="165"/>
      <c r="IOB158" s="165"/>
      <c r="IOC158" s="165"/>
      <c r="IOD158" s="165"/>
      <c r="IOE158" s="165"/>
      <c r="IOF158" s="165"/>
      <c r="IOG158" s="165"/>
      <c r="IOH158" s="165"/>
      <c r="IOI158" s="165"/>
      <c r="IOJ158" s="45"/>
      <c r="IOK158" s="45"/>
      <c r="IOL158" s="165"/>
      <c r="IOM158" s="165"/>
      <c r="ION158" s="165"/>
      <c r="IOO158" s="45"/>
      <c r="IOP158" s="165"/>
      <c r="IOQ158" s="45"/>
      <c r="IOR158" s="165"/>
      <c r="IOS158" s="45"/>
      <c r="IOT158" s="165"/>
      <c r="IOU158" s="45"/>
      <c r="IOV158" s="107"/>
      <c r="IOW158" s="21"/>
      <c r="IOX158" s="21"/>
      <c r="IOY158" s="164"/>
      <c r="IOZ158" s="165"/>
      <c r="IPA158" s="45"/>
      <c r="IPB158" s="165"/>
      <c r="IPC158" s="165"/>
      <c r="IPD158" s="165"/>
      <c r="IPE158" s="165"/>
      <c r="IPF158" s="165"/>
      <c r="IPG158" s="165"/>
      <c r="IPH158" s="165"/>
      <c r="IPI158" s="165"/>
      <c r="IPJ158" s="165"/>
      <c r="IPK158" s="165"/>
      <c r="IPL158" s="165"/>
      <c r="IPM158" s="165"/>
      <c r="IPN158" s="165"/>
      <c r="IPO158" s="165"/>
      <c r="IPP158" s="45"/>
      <c r="IPQ158" s="45"/>
      <c r="IPR158" s="165"/>
      <c r="IPS158" s="165"/>
      <c r="IPT158" s="165"/>
      <c r="IPU158" s="45"/>
      <c r="IPV158" s="165"/>
      <c r="IPW158" s="45"/>
      <c r="IPX158" s="165"/>
      <c r="IPY158" s="45"/>
      <c r="IPZ158" s="165"/>
      <c r="IQA158" s="45"/>
      <c r="IQB158" s="107"/>
      <c r="IQC158" s="21"/>
      <c r="IQD158" s="21"/>
      <c r="IQE158" s="164"/>
      <c r="IQF158" s="165"/>
      <c r="IQG158" s="45"/>
      <c r="IQH158" s="165"/>
      <c r="IQI158" s="165"/>
      <c r="IQJ158" s="165"/>
      <c r="IQK158" s="165"/>
      <c r="IQL158" s="165"/>
      <c r="IQM158" s="165"/>
      <c r="IQN158" s="165"/>
      <c r="IQO158" s="165"/>
      <c r="IQP158" s="165"/>
      <c r="IQQ158" s="165"/>
      <c r="IQR158" s="165"/>
      <c r="IQS158" s="165"/>
      <c r="IQT158" s="165"/>
      <c r="IQU158" s="165"/>
      <c r="IQV158" s="45"/>
      <c r="IQW158" s="45"/>
      <c r="IQX158" s="165"/>
      <c r="IQY158" s="165"/>
      <c r="IQZ158" s="165"/>
      <c r="IRA158" s="45"/>
      <c r="IRB158" s="165"/>
      <c r="IRC158" s="45"/>
      <c r="IRD158" s="165"/>
      <c r="IRE158" s="45"/>
      <c r="IRF158" s="165"/>
      <c r="IRG158" s="45"/>
      <c r="IRH158" s="107"/>
      <c r="IRI158" s="21"/>
      <c r="IRJ158" s="21"/>
      <c r="IRK158" s="164"/>
      <c r="IRL158" s="165"/>
      <c r="IRM158" s="45"/>
      <c r="IRN158" s="165"/>
      <c r="IRO158" s="165"/>
      <c r="IRP158" s="165"/>
      <c r="IRQ158" s="165"/>
      <c r="IRR158" s="165"/>
      <c r="IRS158" s="165"/>
      <c r="IRT158" s="165"/>
      <c r="IRU158" s="165"/>
      <c r="IRV158" s="165"/>
      <c r="IRW158" s="165"/>
      <c r="IRX158" s="165"/>
      <c r="IRY158" s="165"/>
      <c r="IRZ158" s="165"/>
      <c r="ISA158" s="165"/>
      <c r="ISB158" s="45"/>
      <c r="ISC158" s="45"/>
      <c r="ISD158" s="165"/>
      <c r="ISE158" s="165"/>
      <c r="ISF158" s="165"/>
      <c r="ISG158" s="45"/>
      <c r="ISH158" s="165"/>
      <c r="ISI158" s="45"/>
      <c r="ISJ158" s="165"/>
      <c r="ISK158" s="45"/>
      <c r="ISL158" s="165"/>
      <c r="ISM158" s="45"/>
      <c r="ISN158" s="107"/>
      <c r="ISO158" s="21"/>
      <c r="ISP158" s="21"/>
      <c r="ISQ158" s="164"/>
      <c r="ISR158" s="165"/>
      <c r="ISS158" s="45"/>
      <c r="IST158" s="165"/>
      <c r="ISU158" s="165"/>
      <c r="ISV158" s="165"/>
      <c r="ISW158" s="165"/>
      <c r="ISX158" s="165"/>
      <c r="ISY158" s="165"/>
      <c r="ISZ158" s="165"/>
      <c r="ITA158" s="165"/>
      <c r="ITB158" s="165"/>
      <c r="ITC158" s="165"/>
      <c r="ITD158" s="165"/>
      <c r="ITE158" s="165"/>
      <c r="ITF158" s="165"/>
      <c r="ITG158" s="165"/>
      <c r="ITH158" s="45"/>
      <c r="ITI158" s="45"/>
      <c r="ITJ158" s="165"/>
      <c r="ITK158" s="165"/>
      <c r="ITL158" s="165"/>
      <c r="ITM158" s="45"/>
      <c r="ITN158" s="165"/>
      <c r="ITO158" s="45"/>
      <c r="ITP158" s="165"/>
      <c r="ITQ158" s="45"/>
      <c r="ITR158" s="165"/>
      <c r="ITS158" s="45"/>
      <c r="ITT158" s="107"/>
      <c r="ITU158" s="21"/>
      <c r="ITV158" s="21"/>
      <c r="ITW158" s="164"/>
      <c r="ITX158" s="165"/>
      <c r="ITY158" s="45"/>
      <c r="ITZ158" s="165"/>
      <c r="IUA158" s="165"/>
      <c r="IUB158" s="165"/>
      <c r="IUC158" s="165"/>
      <c r="IUD158" s="165"/>
      <c r="IUE158" s="165"/>
      <c r="IUF158" s="165"/>
      <c r="IUG158" s="165"/>
      <c r="IUH158" s="165"/>
      <c r="IUI158" s="165"/>
      <c r="IUJ158" s="165"/>
      <c r="IUK158" s="165"/>
      <c r="IUL158" s="165"/>
      <c r="IUM158" s="165"/>
      <c r="IUN158" s="45"/>
      <c r="IUO158" s="45"/>
      <c r="IUP158" s="165"/>
      <c r="IUQ158" s="165"/>
      <c r="IUR158" s="165"/>
      <c r="IUS158" s="45"/>
      <c r="IUT158" s="165"/>
      <c r="IUU158" s="45"/>
      <c r="IUV158" s="165"/>
      <c r="IUW158" s="45"/>
      <c r="IUX158" s="165"/>
      <c r="IUY158" s="45"/>
      <c r="IUZ158" s="107"/>
      <c r="IVA158" s="21"/>
      <c r="IVB158" s="21"/>
      <c r="IVC158" s="164"/>
      <c r="IVD158" s="165"/>
      <c r="IVE158" s="45"/>
      <c r="IVF158" s="165"/>
      <c r="IVG158" s="165"/>
      <c r="IVH158" s="165"/>
      <c r="IVI158" s="165"/>
      <c r="IVJ158" s="165"/>
      <c r="IVK158" s="165"/>
      <c r="IVL158" s="165"/>
      <c r="IVM158" s="165"/>
      <c r="IVN158" s="165"/>
      <c r="IVO158" s="165"/>
      <c r="IVP158" s="165"/>
      <c r="IVQ158" s="165"/>
      <c r="IVR158" s="165"/>
      <c r="IVS158" s="165"/>
      <c r="IVT158" s="45"/>
      <c r="IVU158" s="45"/>
      <c r="IVV158" s="165"/>
      <c r="IVW158" s="165"/>
      <c r="IVX158" s="165"/>
      <c r="IVY158" s="45"/>
      <c r="IVZ158" s="165"/>
      <c r="IWA158" s="45"/>
      <c r="IWB158" s="165"/>
      <c r="IWC158" s="45"/>
      <c r="IWD158" s="165"/>
      <c r="IWE158" s="45"/>
      <c r="IWF158" s="107"/>
      <c r="IWG158" s="21"/>
      <c r="IWH158" s="21"/>
      <c r="IWI158" s="164"/>
      <c r="IWJ158" s="165"/>
      <c r="IWK158" s="45"/>
      <c r="IWL158" s="165"/>
      <c r="IWM158" s="165"/>
      <c r="IWN158" s="165"/>
      <c r="IWO158" s="165"/>
      <c r="IWP158" s="165"/>
      <c r="IWQ158" s="165"/>
      <c r="IWR158" s="165"/>
      <c r="IWS158" s="165"/>
      <c r="IWT158" s="165"/>
      <c r="IWU158" s="165"/>
      <c r="IWV158" s="165"/>
      <c r="IWW158" s="165"/>
      <c r="IWX158" s="165"/>
      <c r="IWY158" s="165"/>
      <c r="IWZ158" s="45"/>
      <c r="IXA158" s="45"/>
      <c r="IXB158" s="165"/>
      <c r="IXC158" s="165"/>
      <c r="IXD158" s="165"/>
      <c r="IXE158" s="45"/>
      <c r="IXF158" s="165"/>
      <c r="IXG158" s="45"/>
      <c r="IXH158" s="165"/>
      <c r="IXI158" s="45"/>
      <c r="IXJ158" s="165"/>
      <c r="IXK158" s="45"/>
      <c r="IXL158" s="107"/>
      <c r="IXM158" s="21"/>
      <c r="IXN158" s="21"/>
      <c r="IXO158" s="164"/>
      <c r="IXP158" s="165"/>
      <c r="IXQ158" s="45"/>
      <c r="IXR158" s="165"/>
      <c r="IXS158" s="165"/>
      <c r="IXT158" s="165"/>
      <c r="IXU158" s="165"/>
      <c r="IXV158" s="165"/>
      <c r="IXW158" s="165"/>
      <c r="IXX158" s="165"/>
      <c r="IXY158" s="165"/>
      <c r="IXZ158" s="165"/>
      <c r="IYA158" s="165"/>
      <c r="IYB158" s="165"/>
      <c r="IYC158" s="165"/>
      <c r="IYD158" s="165"/>
      <c r="IYE158" s="165"/>
      <c r="IYF158" s="45"/>
      <c r="IYG158" s="45"/>
      <c r="IYH158" s="165"/>
      <c r="IYI158" s="165"/>
      <c r="IYJ158" s="165"/>
      <c r="IYK158" s="45"/>
      <c r="IYL158" s="165"/>
      <c r="IYM158" s="45"/>
      <c r="IYN158" s="165"/>
      <c r="IYO158" s="45"/>
      <c r="IYP158" s="165"/>
      <c r="IYQ158" s="45"/>
      <c r="IYR158" s="107"/>
      <c r="IYS158" s="21"/>
      <c r="IYT158" s="21"/>
      <c r="IYU158" s="164"/>
      <c r="IYV158" s="165"/>
      <c r="IYW158" s="45"/>
      <c r="IYX158" s="165"/>
      <c r="IYY158" s="165"/>
      <c r="IYZ158" s="165"/>
      <c r="IZA158" s="165"/>
      <c r="IZB158" s="165"/>
      <c r="IZC158" s="165"/>
      <c r="IZD158" s="165"/>
      <c r="IZE158" s="165"/>
      <c r="IZF158" s="165"/>
      <c r="IZG158" s="165"/>
      <c r="IZH158" s="165"/>
      <c r="IZI158" s="165"/>
      <c r="IZJ158" s="165"/>
      <c r="IZK158" s="165"/>
      <c r="IZL158" s="45"/>
      <c r="IZM158" s="45"/>
      <c r="IZN158" s="165"/>
      <c r="IZO158" s="165"/>
      <c r="IZP158" s="165"/>
      <c r="IZQ158" s="45"/>
      <c r="IZR158" s="165"/>
      <c r="IZS158" s="45"/>
      <c r="IZT158" s="165"/>
      <c r="IZU158" s="45"/>
      <c r="IZV158" s="165"/>
      <c r="IZW158" s="45"/>
      <c r="IZX158" s="107"/>
      <c r="IZY158" s="21"/>
      <c r="IZZ158" s="21"/>
      <c r="JAA158" s="164"/>
      <c r="JAB158" s="165"/>
      <c r="JAC158" s="45"/>
      <c r="JAD158" s="165"/>
      <c r="JAE158" s="165"/>
      <c r="JAF158" s="165"/>
      <c r="JAG158" s="165"/>
      <c r="JAH158" s="165"/>
      <c r="JAI158" s="165"/>
      <c r="JAJ158" s="165"/>
      <c r="JAK158" s="165"/>
      <c r="JAL158" s="165"/>
      <c r="JAM158" s="165"/>
      <c r="JAN158" s="165"/>
      <c r="JAO158" s="165"/>
      <c r="JAP158" s="165"/>
      <c r="JAQ158" s="165"/>
      <c r="JAR158" s="45"/>
      <c r="JAS158" s="45"/>
      <c r="JAT158" s="165"/>
      <c r="JAU158" s="165"/>
      <c r="JAV158" s="165"/>
      <c r="JAW158" s="45"/>
      <c r="JAX158" s="165"/>
      <c r="JAY158" s="45"/>
      <c r="JAZ158" s="165"/>
      <c r="JBA158" s="45"/>
      <c r="JBB158" s="165"/>
      <c r="JBC158" s="45"/>
      <c r="JBD158" s="107"/>
      <c r="JBE158" s="21"/>
      <c r="JBF158" s="21"/>
      <c r="JBG158" s="164"/>
      <c r="JBH158" s="165"/>
      <c r="JBI158" s="45"/>
      <c r="JBJ158" s="165"/>
      <c r="JBK158" s="165"/>
      <c r="JBL158" s="165"/>
      <c r="JBM158" s="165"/>
      <c r="JBN158" s="165"/>
      <c r="JBO158" s="165"/>
      <c r="JBP158" s="165"/>
      <c r="JBQ158" s="165"/>
      <c r="JBR158" s="165"/>
      <c r="JBS158" s="165"/>
      <c r="JBT158" s="165"/>
      <c r="JBU158" s="165"/>
      <c r="JBV158" s="165"/>
      <c r="JBW158" s="165"/>
      <c r="JBX158" s="45"/>
      <c r="JBY158" s="45"/>
      <c r="JBZ158" s="165"/>
      <c r="JCA158" s="165"/>
      <c r="JCB158" s="165"/>
      <c r="JCC158" s="45"/>
      <c r="JCD158" s="165"/>
      <c r="JCE158" s="45"/>
      <c r="JCF158" s="165"/>
      <c r="JCG158" s="45"/>
      <c r="JCH158" s="165"/>
      <c r="JCI158" s="45"/>
      <c r="JCJ158" s="107"/>
      <c r="JCK158" s="21"/>
      <c r="JCL158" s="21"/>
      <c r="JCM158" s="164"/>
      <c r="JCN158" s="165"/>
      <c r="JCO158" s="45"/>
      <c r="JCP158" s="165"/>
      <c r="JCQ158" s="165"/>
      <c r="JCR158" s="165"/>
      <c r="JCS158" s="165"/>
      <c r="JCT158" s="165"/>
      <c r="JCU158" s="165"/>
      <c r="JCV158" s="165"/>
      <c r="JCW158" s="165"/>
      <c r="JCX158" s="165"/>
      <c r="JCY158" s="165"/>
      <c r="JCZ158" s="165"/>
      <c r="JDA158" s="165"/>
      <c r="JDB158" s="165"/>
      <c r="JDC158" s="165"/>
      <c r="JDD158" s="45"/>
      <c r="JDE158" s="45"/>
      <c r="JDF158" s="165"/>
      <c r="JDG158" s="165"/>
      <c r="JDH158" s="165"/>
      <c r="JDI158" s="45"/>
      <c r="JDJ158" s="165"/>
      <c r="JDK158" s="45"/>
      <c r="JDL158" s="165"/>
      <c r="JDM158" s="45"/>
      <c r="JDN158" s="165"/>
      <c r="JDO158" s="45"/>
      <c r="JDP158" s="107"/>
      <c r="JDQ158" s="21"/>
      <c r="JDR158" s="21"/>
      <c r="JDS158" s="164"/>
      <c r="JDT158" s="165"/>
      <c r="JDU158" s="45"/>
      <c r="JDV158" s="165"/>
      <c r="JDW158" s="165"/>
      <c r="JDX158" s="165"/>
      <c r="JDY158" s="165"/>
      <c r="JDZ158" s="165"/>
      <c r="JEA158" s="165"/>
      <c r="JEB158" s="165"/>
      <c r="JEC158" s="165"/>
      <c r="JED158" s="165"/>
      <c r="JEE158" s="165"/>
      <c r="JEF158" s="165"/>
      <c r="JEG158" s="165"/>
      <c r="JEH158" s="165"/>
      <c r="JEI158" s="165"/>
      <c r="JEJ158" s="45"/>
      <c r="JEK158" s="45"/>
      <c r="JEL158" s="165"/>
      <c r="JEM158" s="165"/>
      <c r="JEN158" s="165"/>
      <c r="JEO158" s="45"/>
      <c r="JEP158" s="165"/>
      <c r="JEQ158" s="45"/>
      <c r="JER158" s="165"/>
      <c r="JES158" s="45"/>
      <c r="JET158" s="165"/>
      <c r="JEU158" s="45"/>
      <c r="JEV158" s="107"/>
      <c r="JEW158" s="21"/>
      <c r="JEX158" s="21"/>
      <c r="JEY158" s="164"/>
      <c r="JEZ158" s="165"/>
      <c r="JFA158" s="45"/>
      <c r="JFB158" s="165"/>
      <c r="JFC158" s="165"/>
      <c r="JFD158" s="165"/>
      <c r="JFE158" s="165"/>
      <c r="JFF158" s="165"/>
      <c r="JFG158" s="165"/>
      <c r="JFH158" s="165"/>
      <c r="JFI158" s="165"/>
      <c r="JFJ158" s="165"/>
      <c r="JFK158" s="165"/>
      <c r="JFL158" s="165"/>
      <c r="JFM158" s="165"/>
      <c r="JFN158" s="165"/>
      <c r="JFO158" s="165"/>
      <c r="JFP158" s="45"/>
      <c r="JFQ158" s="45"/>
      <c r="JFR158" s="165"/>
      <c r="JFS158" s="165"/>
      <c r="JFT158" s="165"/>
      <c r="JFU158" s="45"/>
      <c r="JFV158" s="165"/>
      <c r="JFW158" s="45"/>
      <c r="JFX158" s="165"/>
      <c r="JFY158" s="45"/>
      <c r="JFZ158" s="165"/>
      <c r="JGA158" s="45"/>
      <c r="JGB158" s="107"/>
      <c r="JGC158" s="21"/>
      <c r="JGD158" s="21"/>
      <c r="JGE158" s="164"/>
      <c r="JGF158" s="165"/>
      <c r="JGG158" s="45"/>
      <c r="JGH158" s="165"/>
      <c r="JGI158" s="165"/>
      <c r="JGJ158" s="165"/>
      <c r="JGK158" s="165"/>
      <c r="JGL158" s="165"/>
      <c r="JGM158" s="165"/>
      <c r="JGN158" s="165"/>
      <c r="JGO158" s="165"/>
      <c r="JGP158" s="165"/>
      <c r="JGQ158" s="165"/>
      <c r="JGR158" s="165"/>
      <c r="JGS158" s="165"/>
      <c r="JGT158" s="165"/>
      <c r="JGU158" s="165"/>
      <c r="JGV158" s="45"/>
      <c r="JGW158" s="45"/>
      <c r="JGX158" s="165"/>
      <c r="JGY158" s="165"/>
      <c r="JGZ158" s="165"/>
      <c r="JHA158" s="45"/>
      <c r="JHB158" s="165"/>
      <c r="JHC158" s="45"/>
      <c r="JHD158" s="165"/>
      <c r="JHE158" s="45"/>
      <c r="JHF158" s="165"/>
      <c r="JHG158" s="45"/>
      <c r="JHH158" s="107"/>
      <c r="JHI158" s="21"/>
      <c r="JHJ158" s="21"/>
      <c r="JHK158" s="164"/>
      <c r="JHL158" s="165"/>
      <c r="JHM158" s="45"/>
      <c r="JHN158" s="165"/>
      <c r="JHO158" s="165"/>
      <c r="JHP158" s="165"/>
      <c r="JHQ158" s="165"/>
      <c r="JHR158" s="165"/>
      <c r="JHS158" s="165"/>
      <c r="JHT158" s="165"/>
      <c r="JHU158" s="165"/>
      <c r="JHV158" s="165"/>
      <c r="JHW158" s="165"/>
      <c r="JHX158" s="165"/>
      <c r="JHY158" s="165"/>
      <c r="JHZ158" s="165"/>
      <c r="JIA158" s="165"/>
      <c r="JIB158" s="45"/>
      <c r="JIC158" s="45"/>
      <c r="JID158" s="165"/>
      <c r="JIE158" s="165"/>
      <c r="JIF158" s="165"/>
      <c r="JIG158" s="45"/>
      <c r="JIH158" s="165"/>
      <c r="JII158" s="45"/>
      <c r="JIJ158" s="165"/>
      <c r="JIK158" s="45"/>
      <c r="JIL158" s="165"/>
      <c r="JIM158" s="45"/>
      <c r="JIN158" s="107"/>
      <c r="JIO158" s="21"/>
      <c r="JIP158" s="21"/>
      <c r="JIQ158" s="164"/>
      <c r="JIR158" s="165"/>
      <c r="JIS158" s="45"/>
      <c r="JIT158" s="165"/>
      <c r="JIU158" s="165"/>
      <c r="JIV158" s="165"/>
      <c r="JIW158" s="165"/>
      <c r="JIX158" s="165"/>
      <c r="JIY158" s="165"/>
      <c r="JIZ158" s="165"/>
      <c r="JJA158" s="165"/>
      <c r="JJB158" s="165"/>
      <c r="JJC158" s="165"/>
      <c r="JJD158" s="165"/>
      <c r="JJE158" s="165"/>
      <c r="JJF158" s="165"/>
      <c r="JJG158" s="165"/>
      <c r="JJH158" s="45"/>
      <c r="JJI158" s="45"/>
      <c r="JJJ158" s="165"/>
      <c r="JJK158" s="165"/>
      <c r="JJL158" s="165"/>
      <c r="JJM158" s="45"/>
      <c r="JJN158" s="165"/>
      <c r="JJO158" s="45"/>
      <c r="JJP158" s="165"/>
      <c r="JJQ158" s="45"/>
      <c r="JJR158" s="165"/>
      <c r="JJS158" s="45"/>
      <c r="JJT158" s="107"/>
      <c r="JJU158" s="21"/>
      <c r="JJV158" s="21"/>
      <c r="JJW158" s="164"/>
      <c r="JJX158" s="165"/>
      <c r="JJY158" s="45"/>
      <c r="JJZ158" s="165"/>
      <c r="JKA158" s="165"/>
      <c r="JKB158" s="165"/>
      <c r="JKC158" s="165"/>
      <c r="JKD158" s="165"/>
      <c r="JKE158" s="165"/>
      <c r="JKF158" s="165"/>
      <c r="JKG158" s="165"/>
      <c r="JKH158" s="165"/>
      <c r="JKI158" s="165"/>
      <c r="JKJ158" s="165"/>
      <c r="JKK158" s="165"/>
      <c r="JKL158" s="165"/>
      <c r="JKM158" s="165"/>
      <c r="JKN158" s="45"/>
      <c r="JKO158" s="45"/>
      <c r="JKP158" s="165"/>
      <c r="JKQ158" s="165"/>
      <c r="JKR158" s="165"/>
      <c r="JKS158" s="45"/>
      <c r="JKT158" s="165"/>
      <c r="JKU158" s="45"/>
      <c r="JKV158" s="165"/>
      <c r="JKW158" s="45"/>
      <c r="JKX158" s="165"/>
      <c r="JKY158" s="45"/>
      <c r="JKZ158" s="107"/>
      <c r="JLA158" s="21"/>
      <c r="JLB158" s="21"/>
      <c r="JLC158" s="164"/>
      <c r="JLD158" s="165"/>
      <c r="JLE158" s="45"/>
      <c r="JLF158" s="165"/>
      <c r="JLG158" s="165"/>
      <c r="JLH158" s="165"/>
      <c r="JLI158" s="165"/>
      <c r="JLJ158" s="165"/>
      <c r="JLK158" s="165"/>
      <c r="JLL158" s="165"/>
      <c r="JLM158" s="165"/>
      <c r="JLN158" s="165"/>
      <c r="JLO158" s="165"/>
      <c r="JLP158" s="165"/>
      <c r="JLQ158" s="165"/>
      <c r="JLR158" s="165"/>
      <c r="JLS158" s="165"/>
      <c r="JLT158" s="45"/>
      <c r="JLU158" s="45"/>
      <c r="JLV158" s="165"/>
      <c r="JLW158" s="165"/>
      <c r="JLX158" s="165"/>
      <c r="JLY158" s="45"/>
      <c r="JLZ158" s="165"/>
      <c r="JMA158" s="45"/>
      <c r="JMB158" s="165"/>
      <c r="JMC158" s="45"/>
      <c r="JMD158" s="165"/>
      <c r="JME158" s="45"/>
      <c r="JMF158" s="107"/>
      <c r="JMG158" s="21"/>
      <c r="JMH158" s="21"/>
      <c r="JMI158" s="164"/>
      <c r="JMJ158" s="165"/>
      <c r="JMK158" s="45"/>
      <c r="JML158" s="165"/>
      <c r="JMM158" s="165"/>
      <c r="JMN158" s="165"/>
      <c r="JMO158" s="165"/>
      <c r="JMP158" s="165"/>
      <c r="JMQ158" s="165"/>
      <c r="JMR158" s="165"/>
      <c r="JMS158" s="165"/>
      <c r="JMT158" s="165"/>
      <c r="JMU158" s="165"/>
      <c r="JMV158" s="165"/>
      <c r="JMW158" s="165"/>
      <c r="JMX158" s="165"/>
      <c r="JMY158" s="165"/>
      <c r="JMZ158" s="45"/>
      <c r="JNA158" s="45"/>
      <c r="JNB158" s="165"/>
      <c r="JNC158" s="165"/>
      <c r="JND158" s="165"/>
      <c r="JNE158" s="45"/>
      <c r="JNF158" s="165"/>
      <c r="JNG158" s="45"/>
      <c r="JNH158" s="165"/>
      <c r="JNI158" s="45"/>
      <c r="JNJ158" s="165"/>
      <c r="JNK158" s="45"/>
      <c r="JNL158" s="107"/>
      <c r="JNM158" s="21"/>
      <c r="JNN158" s="21"/>
      <c r="JNO158" s="164"/>
      <c r="JNP158" s="165"/>
      <c r="JNQ158" s="45"/>
      <c r="JNR158" s="165"/>
      <c r="JNS158" s="165"/>
      <c r="JNT158" s="165"/>
      <c r="JNU158" s="165"/>
      <c r="JNV158" s="165"/>
      <c r="JNW158" s="165"/>
      <c r="JNX158" s="165"/>
      <c r="JNY158" s="165"/>
      <c r="JNZ158" s="165"/>
      <c r="JOA158" s="165"/>
      <c r="JOB158" s="165"/>
      <c r="JOC158" s="165"/>
      <c r="JOD158" s="165"/>
      <c r="JOE158" s="165"/>
      <c r="JOF158" s="45"/>
      <c r="JOG158" s="45"/>
      <c r="JOH158" s="165"/>
      <c r="JOI158" s="165"/>
      <c r="JOJ158" s="165"/>
      <c r="JOK158" s="45"/>
      <c r="JOL158" s="165"/>
      <c r="JOM158" s="45"/>
      <c r="JON158" s="165"/>
      <c r="JOO158" s="45"/>
      <c r="JOP158" s="165"/>
      <c r="JOQ158" s="45"/>
      <c r="JOR158" s="107"/>
      <c r="JOS158" s="21"/>
      <c r="JOT158" s="21"/>
      <c r="JOU158" s="164"/>
      <c r="JOV158" s="165"/>
      <c r="JOW158" s="45"/>
      <c r="JOX158" s="165"/>
      <c r="JOY158" s="165"/>
      <c r="JOZ158" s="165"/>
      <c r="JPA158" s="165"/>
      <c r="JPB158" s="165"/>
      <c r="JPC158" s="165"/>
      <c r="JPD158" s="165"/>
      <c r="JPE158" s="165"/>
      <c r="JPF158" s="165"/>
      <c r="JPG158" s="165"/>
      <c r="JPH158" s="165"/>
      <c r="JPI158" s="165"/>
      <c r="JPJ158" s="165"/>
      <c r="JPK158" s="165"/>
      <c r="JPL158" s="45"/>
      <c r="JPM158" s="45"/>
      <c r="JPN158" s="165"/>
      <c r="JPO158" s="165"/>
      <c r="JPP158" s="165"/>
      <c r="JPQ158" s="45"/>
      <c r="JPR158" s="165"/>
      <c r="JPS158" s="45"/>
      <c r="JPT158" s="165"/>
      <c r="JPU158" s="45"/>
      <c r="JPV158" s="165"/>
      <c r="JPW158" s="45"/>
      <c r="JPX158" s="107"/>
      <c r="JPY158" s="21"/>
      <c r="JPZ158" s="21"/>
      <c r="JQA158" s="164"/>
      <c r="JQB158" s="165"/>
      <c r="JQC158" s="45"/>
      <c r="JQD158" s="165"/>
      <c r="JQE158" s="165"/>
      <c r="JQF158" s="165"/>
      <c r="JQG158" s="165"/>
      <c r="JQH158" s="165"/>
      <c r="JQI158" s="165"/>
      <c r="JQJ158" s="165"/>
      <c r="JQK158" s="165"/>
      <c r="JQL158" s="165"/>
      <c r="JQM158" s="165"/>
      <c r="JQN158" s="165"/>
      <c r="JQO158" s="165"/>
      <c r="JQP158" s="165"/>
      <c r="JQQ158" s="165"/>
      <c r="JQR158" s="45"/>
      <c r="JQS158" s="45"/>
      <c r="JQT158" s="165"/>
      <c r="JQU158" s="165"/>
      <c r="JQV158" s="165"/>
      <c r="JQW158" s="45"/>
      <c r="JQX158" s="165"/>
      <c r="JQY158" s="45"/>
      <c r="JQZ158" s="165"/>
      <c r="JRA158" s="45"/>
      <c r="JRB158" s="165"/>
      <c r="JRC158" s="45"/>
      <c r="JRD158" s="107"/>
      <c r="JRE158" s="21"/>
      <c r="JRF158" s="21"/>
      <c r="JRG158" s="164"/>
      <c r="JRH158" s="165"/>
      <c r="JRI158" s="45"/>
      <c r="JRJ158" s="165"/>
      <c r="JRK158" s="165"/>
      <c r="JRL158" s="165"/>
      <c r="JRM158" s="165"/>
      <c r="JRN158" s="165"/>
      <c r="JRO158" s="165"/>
      <c r="JRP158" s="165"/>
      <c r="JRQ158" s="165"/>
      <c r="JRR158" s="165"/>
      <c r="JRS158" s="165"/>
      <c r="JRT158" s="165"/>
      <c r="JRU158" s="165"/>
      <c r="JRV158" s="165"/>
      <c r="JRW158" s="165"/>
      <c r="JRX158" s="45"/>
      <c r="JRY158" s="45"/>
      <c r="JRZ158" s="165"/>
      <c r="JSA158" s="165"/>
      <c r="JSB158" s="165"/>
      <c r="JSC158" s="45"/>
      <c r="JSD158" s="165"/>
      <c r="JSE158" s="45"/>
      <c r="JSF158" s="165"/>
      <c r="JSG158" s="45"/>
      <c r="JSH158" s="165"/>
      <c r="JSI158" s="45"/>
      <c r="JSJ158" s="107"/>
      <c r="JSK158" s="21"/>
      <c r="JSL158" s="21"/>
      <c r="JSM158" s="164"/>
      <c r="JSN158" s="165"/>
      <c r="JSO158" s="45"/>
      <c r="JSP158" s="165"/>
      <c r="JSQ158" s="165"/>
      <c r="JSR158" s="165"/>
      <c r="JSS158" s="165"/>
      <c r="JST158" s="165"/>
      <c r="JSU158" s="165"/>
      <c r="JSV158" s="165"/>
      <c r="JSW158" s="165"/>
      <c r="JSX158" s="165"/>
      <c r="JSY158" s="165"/>
      <c r="JSZ158" s="165"/>
      <c r="JTA158" s="165"/>
      <c r="JTB158" s="165"/>
      <c r="JTC158" s="165"/>
      <c r="JTD158" s="45"/>
      <c r="JTE158" s="45"/>
      <c r="JTF158" s="165"/>
      <c r="JTG158" s="165"/>
      <c r="JTH158" s="165"/>
      <c r="JTI158" s="45"/>
      <c r="JTJ158" s="165"/>
      <c r="JTK158" s="45"/>
      <c r="JTL158" s="165"/>
      <c r="JTM158" s="45"/>
      <c r="JTN158" s="165"/>
      <c r="JTO158" s="45"/>
      <c r="JTP158" s="107"/>
      <c r="JTQ158" s="21"/>
      <c r="JTR158" s="21"/>
      <c r="JTS158" s="164"/>
      <c r="JTT158" s="165"/>
      <c r="JTU158" s="45"/>
      <c r="JTV158" s="165"/>
      <c r="JTW158" s="165"/>
      <c r="JTX158" s="165"/>
      <c r="JTY158" s="165"/>
      <c r="JTZ158" s="165"/>
      <c r="JUA158" s="165"/>
      <c r="JUB158" s="165"/>
      <c r="JUC158" s="165"/>
      <c r="JUD158" s="165"/>
      <c r="JUE158" s="165"/>
      <c r="JUF158" s="165"/>
      <c r="JUG158" s="165"/>
      <c r="JUH158" s="165"/>
      <c r="JUI158" s="165"/>
      <c r="JUJ158" s="45"/>
      <c r="JUK158" s="45"/>
      <c r="JUL158" s="165"/>
      <c r="JUM158" s="165"/>
      <c r="JUN158" s="165"/>
      <c r="JUO158" s="45"/>
      <c r="JUP158" s="165"/>
      <c r="JUQ158" s="45"/>
      <c r="JUR158" s="165"/>
      <c r="JUS158" s="45"/>
      <c r="JUT158" s="165"/>
      <c r="JUU158" s="45"/>
      <c r="JUV158" s="107"/>
      <c r="JUW158" s="21"/>
      <c r="JUX158" s="21"/>
      <c r="JUY158" s="164"/>
      <c r="JUZ158" s="165"/>
      <c r="JVA158" s="45"/>
      <c r="JVB158" s="165"/>
      <c r="JVC158" s="165"/>
      <c r="JVD158" s="165"/>
      <c r="JVE158" s="165"/>
      <c r="JVF158" s="165"/>
      <c r="JVG158" s="165"/>
      <c r="JVH158" s="165"/>
      <c r="JVI158" s="165"/>
      <c r="JVJ158" s="165"/>
      <c r="JVK158" s="165"/>
      <c r="JVL158" s="165"/>
      <c r="JVM158" s="165"/>
      <c r="JVN158" s="165"/>
      <c r="JVO158" s="165"/>
      <c r="JVP158" s="45"/>
      <c r="JVQ158" s="45"/>
      <c r="JVR158" s="165"/>
      <c r="JVS158" s="165"/>
      <c r="JVT158" s="165"/>
      <c r="JVU158" s="45"/>
      <c r="JVV158" s="165"/>
      <c r="JVW158" s="45"/>
      <c r="JVX158" s="165"/>
      <c r="JVY158" s="45"/>
      <c r="JVZ158" s="165"/>
      <c r="JWA158" s="45"/>
      <c r="JWB158" s="107"/>
      <c r="JWC158" s="21"/>
      <c r="JWD158" s="21"/>
      <c r="JWE158" s="164"/>
      <c r="JWF158" s="165"/>
      <c r="JWG158" s="45"/>
      <c r="JWH158" s="165"/>
      <c r="JWI158" s="165"/>
      <c r="JWJ158" s="165"/>
      <c r="JWK158" s="165"/>
      <c r="JWL158" s="165"/>
      <c r="JWM158" s="165"/>
      <c r="JWN158" s="165"/>
      <c r="JWO158" s="165"/>
      <c r="JWP158" s="165"/>
      <c r="JWQ158" s="165"/>
      <c r="JWR158" s="165"/>
      <c r="JWS158" s="165"/>
      <c r="JWT158" s="165"/>
      <c r="JWU158" s="165"/>
      <c r="JWV158" s="45"/>
      <c r="JWW158" s="45"/>
      <c r="JWX158" s="165"/>
      <c r="JWY158" s="165"/>
      <c r="JWZ158" s="165"/>
      <c r="JXA158" s="45"/>
      <c r="JXB158" s="165"/>
      <c r="JXC158" s="45"/>
      <c r="JXD158" s="165"/>
      <c r="JXE158" s="45"/>
      <c r="JXF158" s="165"/>
      <c r="JXG158" s="45"/>
      <c r="JXH158" s="107"/>
      <c r="JXI158" s="21"/>
      <c r="JXJ158" s="21"/>
      <c r="JXK158" s="164"/>
      <c r="JXL158" s="165"/>
      <c r="JXM158" s="45"/>
      <c r="JXN158" s="165"/>
      <c r="JXO158" s="165"/>
      <c r="JXP158" s="165"/>
      <c r="JXQ158" s="165"/>
      <c r="JXR158" s="165"/>
      <c r="JXS158" s="165"/>
      <c r="JXT158" s="165"/>
      <c r="JXU158" s="165"/>
      <c r="JXV158" s="165"/>
      <c r="JXW158" s="165"/>
      <c r="JXX158" s="165"/>
      <c r="JXY158" s="165"/>
      <c r="JXZ158" s="165"/>
      <c r="JYA158" s="165"/>
      <c r="JYB158" s="45"/>
      <c r="JYC158" s="45"/>
      <c r="JYD158" s="165"/>
      <c r="JYE158" s="165"/>
      <c r="JYF158" s="165"/>
      <c r="JYG158" s="45"/>
      <c r="JYH158" s="165"/>
      <c r="JYI158" s="45"/>
      <c r="JYJ158" s="165"/>
      <c r="JYK158" s="45"/>
      <c r="JYL158" s="165"/>
      <c r="JYM158" s="45"/>
      <c r="JYN158" s="107"/>
      <c r="JYO158" s="21"/>
      <c r="JYP158" s="21"/>
      <c r="JYQ158" s="164"/>
      <c r="JYR158" s="165"/>
      <c r="JYS158" s="45"/>
      <c r="JYT158" s="165"/>
      <c r="JYU158" s="165"/>
      <c r="JYV158" s="165"/>
      <c r="JYW158" s="165"/>
      <c r="JYX158" s="165"/>
      <c r="JYY158" s="165"/>
      <c r="JYZ158" s="165"/>
      <c r="JZA158" s="165"/>
      <c r="JZB158" s="165"/>
      <c r="JZC158" s="165"/>
      <c r="JZD158" s="165"/>
      <c r="JZE158" s="165"/>
      <c r="JZF158" s="165"/>
      <c r="JZG158" s="165"/>
      <c r="JZH158" s="45"/>
      <c r="JZI158" s="45"/>
      <c r="JZJ158" s="165"/>
      <c r="JZK158" s="165"/>
      <c r="JZL158" s="165"/>
      <c r="JZM158" s="45"/>
      <c r="JZN158" s="165"/>
      <c r="JZO158" s="45"/>
      <c r="JZP158" s="165"/>
      <c r="JZQ158" s="45"/>
      <c r="JZR158" s="165"/>
      <c r="JZS158" s="45"/>
      <c r="JZT158" s="107"/>
      <c r="JZU158" s="21"/>
      <c r="JZV158" s="21"/>
      <c r="JZW158" s="164"/>
      <c r="JZX158" s="165"/>
      <c r="JZY158" s="45"/>
      <c r="JZZ158" s="165"/>
      <c r="KAA158" s="165"/>
      <c r="KAB158" s="165"/>
      <c r="KAC158" s="165"/>
      <c r="KAD158" s="165"/>
      <c r="KAE158" s="165"/>
      <c r="KAF158" s="165"/>
      <c r="KAG158" s="165"/>
      <c r="KAH158" s="165"/>
      <c r="KAI158" s="165"/>
      <c r="KAJ158" s="165"/>
      <c r="KAK158" s="165"/>
      <c r="KAL158" s="165"/>
      <c r="KAM158" s="165"/>
      <c r="KAN158" s="45"/>
      <c r="KAO158" s="45"/>
      <c r="KAP158" s="165"/>
      <c r="KAQ158" s="165"/>
      <c r="KAR158" s="165"/>
      <c r="KAS158" s="45"/>
      <c r="KAT158" s="165"/>
      <c r="KAU158" s="45"/>
      <c r="KAV158" s="165"/>
      <c r="KAW158" s="45"/>
      <c r="KAX158" s="165"/>
      <c r="KAY158" s="45"/>
      <c r="KAZ158" s="107"/>
      <c r="KBA158" s="21"/>
      <c r="KBB158" s="21"/>
      <c r="KBC158" s="164"/>
      <c r="KBD158" s="165"/>
      <c r="KBE158" s="45"/>
      <c r="KBF158" s="165"/>
      <c r="KBG158" s="165"/>
      <c r="KBH158" s="165"/>
      <c r="KBI158" s="165"/>
      <c r="KBJ158" s="165"/>
      <c r="KBK158" s="165"/>
      <c r="KBL158" s="165"/>
      <c r="KBM158" s="165"/>
      <c r="KBN158" s="165"/>
      <c r="KBO158" s="165"/>
      <c r="KBP158" s="165"/>
      <c r="KBQ158" s="165"/>
      <c r="KBR158" s="165"/>
      <c r="KBS158" s="165"/>
      <c r="KBT158" s="45"/>
      <c r="KBU158" s="45"/>
      <c r="KBV158" s="165"/>
      <c r="KBW158" s="165"/>
      <c r="KBX158" s="165"/>
      <c r="KBY158" s="45"/>
      <c r="KBZ158" s="165"/>
      <c r="KCA158" s="45"/>
      <c r="KCB158" s="165"/>
      <c r="KCC158" s="45"/>
      <c r="KCD158" s="165"/>
      <c r="KCE158" s="45"/>
      <c r="KCF158" s="107"/>
      <c r="KCG158" s="21"/>
      <c r="KCH158" s="21"/>
      <c r="KCI158" s="164"/>
      <c r="KCJ158" s="165"/>
      <c r="KCK158" s="45"/>
      <c r="KCL158" s="165"/>
      <c r="KCM158" s="165"/>
      <c r="KCN158" s="165"/>
      <c r="KCO158" s="165"/>
      <c r="KCP158" s="165"/>
      <c r="KCQ158" s="165"/>
      <c r="KCR158" s="165"/>
      <c r="KCS158" s="165"/>
      <c r="KCT158" s="165"/>
      <c r="KCU158" s="165"/>
      <c r="KCV158" s="165"/>
      <c r="KCW158" s="165"/>
      <c r="KCX158" s="165"/>
      <c r="KCY158" s="165"/>
      <c r="KCZ158" s="45"/>
      <c r="KDA158" s="45"/>
      <c r="KDB158" s="165"/>
      <c r="KDC158" s="165"/>
      <c r="KDD158" s="165"/>
      <c r="KDE158" s="45"/>
      <c r="KDF158" s="165"/>
      <c r="KDG158" s="45"/>
      <c r="KDH158" s="165"/>
      <c r="KDI158" s="45"/>
      <c r="KDJ158" s="165"/>
      <c r="KDK158" s="45"/>
      <c r="KDL158" s="107"/>
      <c r="KDM158" s="21"/>
      <c r="KDN158" s="21"/>
      <c r="KDO158" s="164"/>
      <c r="KDP158" s="165"/>
      <c r="KDQ158" s="45"/>
      <c r="KDR158" s="165"/>
      <c r="KDS158" s="165"/>
      <c r="KDT158" s="165"/>
      <c r="KDU158" s="165"/>
      <c r="KDV158" s="165"/>
      <c r="KDW158" s="165"/>
      <c r="KDX158" s="165"/>
      <c r="KDY158" s="165"/>
      <c r="KDZ158" s="165"/>
      <c r="KEA158" s="165"/>
      <c r="KEB158" s="165"/>
      <c r="KEC158" s="165"/>
      <c r="KED158" s="165"/>
      <c r="KEE158" s="165"/>
      <c r="KEF158" s="45"/>
      <c r="KEG158" s="45"/>
      <c r="KEH158" s="165"/>
      <c r="KEI158" s="165"/>
      <c r="KEJ158" s="165"/>
      <c r="KEK158" s="45"/>
      <c r="KEL158" s="165"/>
      <c r="KEM158" s="45"/>
      <c r="KEN158" s="165"/>
      <c r="KEO158" s="45"/>
      <c r="KEP158" s="165"/>
      <c r="KEQ158" s="45"/>
      <c r="KER158" s="107"/>
      <c r="KES158" s="21"/>
      <c r="KET158" s="21"/>
      <c r="KEU158" s="164"/>
      <c r="KEV158" s="165"/>
      <c r="KEW158" s="45"/>
      <c r="KEX158" s="165"/>
      <c r="KEY158" s="165"/>
      <c r="KEZ158" s="165"/>
      <c r="KFA158" s="165"/>
      <c r="KFB158" s="165"/>
      <c r="KFC158" s="165"/>
      <c r="KFD158" s="165"/>
      <c r="KFE158" s="165"/>
      <c r="KFF158" s="165"/>
      <c r="KFG158" s="165"/>
      <c r="KFH158" s="165"/>
      <c r="KFI158" s="165"/>
      <c r="KFJ158" s="165"/>
      <c r="KFK158" s="165"/>
      <c r="KFL158" s="45"/>
      <c r="KFM158" s="45"/>
      <c r="KFN158" s="165"/>
      <c r="KFO158" s="165"/>
      <c r="KFP158" s="165"/>
      <c r="KFQ158" s="45"/>
      <c r="KFR158" s="165"/>
      <c r="KFS158" s="45"/>
      <c r="KFT158" s="165"/>
      <c r="KFU158" s="45"/>
      <c r="KFV158" s="165"/>
      <c r="KFW158" s="45"/>
      <c r="KFX158" s="107"/>
      <c r="KFY158" s="21"/>
      <c r="KFZ158" s="21"/>
      <c r="KGA158" s="164"/>
      <c r="KGB158" s="165"/>
      <c r="KGC158" s="45"/>
      <c r="KGD158" s="165"/>
      <c r="KGE158" s="165"/>
      <c r="KGF158" s="165"/>
      <c r="KGG158" s="165"/>
      <c r="KGH158" s="165"/>
      <c r="KGI158" s="165"/>
      <c r="KGJ158" s="165"/>
      <c r="KGK158" s="165"/>
      <c r="KGL158" s="165"/>
      <c r="KGM158" s="165"/>
      <c r="KGN158" s="165"/>
      <c r="KGO158" s="165"/>
      <c r="KGP158" s="165"/>
      <c r="KGQ158" s="165"/>
      <c r="KGR158" s="45"/>
      <c r="KGS158" s="45"/>
      <c r="KGT158" s="165"/>
      <c r="KGU158" s="165"/>
      <c r="KGV158" s="165"/>
      <c r="KGW158" s="45"/>
      <c r="KGX158" s="165"/>
      <c r="KGY158" s="45"/>
      <c r="KGZ158" s="165"/>
      <c r="KHA158" s="45"/>
      <c r="KHB158" s="165"/>
      <c r="KHC158" s="45"/>
      <c r="KHD158" s="107"/>
      <c r="KHE158" s="21"/>
      <c r="KHF158" s="21"/>
      <c r="KHG158" s="164"/>
      <c r="KHH158" s="165"/>
      <c r="KHI158" s="45"/>
      <c r="KHJ158" s="165"/>
      <c r="KHK158" s="165"/>
      <c r="KHL158" s="165"/>
      <c r="KHM158" s="165"/>
      <c r="KHN158" s="165"/>
      <c r="KHO158" s="165"/>
      <c r="KHP158" s="165"/>
      <c r="KHQ158" s="165"/>
      <c r="KHR158" s="165"/>
      <c r="KHS158" s="165"/>
      <c r="KHT158" s="165"/>
      <c r="KHU158" s="165"/>
      <c r="KHV158" s="165"/>
      <c r="KHW158" s="165"/>
      <c r="KHX158" s="45"/>
      <c r="KHY158" s="45"/>
      <c r="KHZ158" s="165"/>
      <c r="KIA158" s="165"/>
      <c r="KIB158" s="165"/>
      <c r="KIC158" s="45"/>
      <c r="KID158" s="165"/>
      <c r="KIE158" s="45"/>
      <c r="KIF158" s="165"/>
      <c r="KIG158" s="45"/>
      <c r="KIH158" s="165"/>
      <c r="KII158" s="45"/>
      <c r="KIJ158" s="107"/>
      <c r="KIK158" s="21"/>
      <c r="KIL158" s="21"/>
      <c r="KIM158" s="164"/>
      <c r="KIN158" s="165"/>
      <c r="KIO158" s="45"/>
      <c r="KIP158" s="165"/>
      <c r="KIQ158" s="165"/>
      <c r="KIR158" s="165"/>
      <c r="KIS158" s="165"/>
      <c r="KIT158" s="165"/>
      <c r="KIU158" s="165"/>
      <c r="KIV158" s="165"/>
      <c r="KIW158" s="165"/>
      <c r="KIX158" s="165"/>
      <c r="KIY158" s="165"/>
      <c r="KIZ158" s="165"/>
      <c r="KJA158" s="165"/>
      <c r="KJB158" s="165"/>
      <c r="KJC158" s="165"/>
      <c r="KJD158" s="45"/>
      <c r="KJE158" s="45"/>
      <c r="KJF158" s="165"/>
      <c r="KJG158" s="165"/>
      <c r="KJH158" s="165"/>
      <c r="KJI158" s="45"/>
      <c r="KJJ158" s="165"/>
      <c r="KJK158" s="45"/>
      <c r="KJL158" s="165"/>
      <c r="KJM158" s="45"/>
      <c r="KJN158" s="165"/>
      <c r="KJO158" s="45"/>
      <c r="KJP158" s="107"/>
      <c r="KJQ158" s="21"/>
      <c r="KJR158" s="21"/>
      <c r="KJS158" s="164"/>
      <c r="KJT158" s="165"/>
      <c r="KJU158" s="45"/>
      <c r="KJV158" s="165"/>
      <c r="KJW158" s="165"/>
      <c r="KJX158" s="165"/>
      <c r="KJY158" s="165"/>
      <c r="KJZ158" s="165"/>
      <c r="KKA158" s="165"/>
      <c r="KKB158" s="165"/>
      <c r="KKC158" s="165"/>
      <c r="KKD158" s="165"/>
      <c r="KKE158" s="165"/>
      <c r="KKF158" s="165"/>
      <c r="KKG158" s="165"/>
      <c r="KKH158" s="165"/>
      <c r="KKI158" s="165"/>
      <c r="KKJ158" s="45"/>
      <c r="KKK158" s="45"/>
      <c r="KKL158" s="165"/>
      <c r="KKM158" s="165"/>
      <c r="KKN158" s="165"/>
      <c r="KKO158" s="45"/>
      <c r="KKP158" s="165"/>
      <c r="KKQ158" s="45"/>
      <c r="KKR158" s="165"/>
      <c r="KKS158" s="45"/>
      <c r="KKT158" s="165"/>
      <c r="KKU158" s="45"/>
      <c r="KKV158" s="107"/>
      <c r="KKW158" s="21"/>
      <c r="KKX158" s="21"/>
      <c r="KKY158" s="164"/>
      <c r="KKZ158" s="165"/>
      <c r="KLA158" s="45"/>
      <c r="KLB158" s="165"/>
      <c r="KLC158" s="165"/>
      <c r="KLD158" s="165"/>
      <c r="KLE158" s="165"/>
      <c r="KLF158" s="165"/>
      <c r="KLG158" s="165"/>
      <c r="KLH158" s="165"/>
      <c r="KLI158" s="165"/>
      <c r="KLJ158" s="165"/>
      <c r="KLK158" s="165"/>
      <c r="KLL158" s="165"/>
      <c r="KLM158" s="165"/>
      <c r="KLN158" s="165"/>
      <c r="KLO158" s="165"/>
      <c r="KLP158" s="45"/>
      <c r="KLQ158" s="45"/>
      <c r="KLR158" s="165"/>
      <c r="KLS158" s="165"/>
      <c r="KLT158" s="165"/>
      <c r="KLU158" s="45"/>
      <c r="KLV158" s="165"/>
      <c r="KLW158" s="45"/>
      <c r="KLX158" s="165"/>
      <c r="KLY158" s="45"/>
      <c r="KLZ158" s="165"/>
      <c r="KMA158" s="45"/>
      <c r="KMB158" s="107"/>
      <c r="KMC158" s="21"/>
      <c r="KMD158" s="21"/>
      <c r="KME158" s="164"/>
      <c r="KMF158" s="165"/>
      <c r="KMG158" s="45"/>
      <c r="KMH158" s="165"/>
      <c r="KMI158" s="165"/>
      <c r="KMJ158" s="165"/>
      <c r="KMK158" s="165"/>
      <c r="KML158" s="165"/>
      <c r="KMM158" s="165"/>
      <c r="KMN158" s="165"/>
      <c r="KMO158" s="165"/>
      <c r="KMP158" s="165"/>
      <c r="KMQ158" s="165"/>
      <c r="KMR158" s="165"/>
      <c r="KMS158" s="165"/>
      <c r="KMT158" s="165"/>
      <c r="KMU158" s="165"/>
      <c r="KMV158" s="45"/>
      <c r="KMW158" s="45"/>
      <c r="KMX158" s="165"/>
      <c r="KMY158" s="165"/>
      <c r="KMZ158" s="165"/>
      <c r="KNA158" s="45"/>
      <c r="KNB158" s="165"/>
      <c r="KNC158" s="45"/>
      <c r="KND158" s="165"/>
      <c r="KNE158" s="45"/>
      <c r="KNF158" s="165"/>
      <c r="KNG158" s="45"/>
      <c r="KNH158" s="107"/>
      <c r="KNI158" s="21"/>
      <c r="KNJ158" s="21"/>
      <c r="KNK158" s="164"/>
      <c r="KNL158" s="165"/>
      <c r="KNM158" s="45"/>
      <c r="KNN158" s="165"/>
      <c r="KNO158" s="165"/>
      <c r="KNP158" s="165"/>
      <c r="KNQ158" s="165"/>
      <c r="KNR158" s="165"/>
      <c r="KNS158" s="165"/>
      <c r="KNT158" s="165"/>
      <c r="KNU158" s="165"/>
      <c r="KNV158" s="165"/>
      <c r="KNW158" s="165"/>
      <c r="KNX158" s="165"/>
      <c r="KNY158" s="165"/>
      <c r="KNZ158" s="165"/>
      <c r="KOA158" s="165"/>
      <c r="KOB158" s="45"/>
      <c r="KOC158" s="45"/>
      <c r="KOD158" s="165"/>
      <c r="KOE158" s="165"/>
      <c r="KOF158" s="165"/>
      <c r="KOG158" s="45"/>
      <c r="KOH158" s="165"/>
      <c r="KOI158" s="45"/>
      <c r="KOJ158" s="165"/>
      <c r="KOK158" s="45"/>
      <c r="KOL158" s="165"/>
      <c r="KOM158" s="45"/>
      <c r="KON158" s="107"/>
      <c r="KOO158" s="21"/>
      <c r="KOP158" s="21"/>
      <c r="KOQ158" s="164"/>
      <c r="KOR158" s="165"/>
      <c r="KOS158" s="45"/>
      <c r="KOT158" s="165"/>
      <c r="KOU158" s="165"/>
      <c r="KOV158" s="165"/>
      <c r="KOW158" s="165"/>
      <c r="KOX158" s="165"/>
      <c r="KOY158" s="165"/>
      <c r="KOZ158" s="165"/>
      <c r="KPA158" s="165"/>
      <c r="KPB158" s="165"/>
      <c r="KPC158" s="165"/>
      <c r="KPD158" s="165"/>
      <c r="KPE158" s="165"/>
      <c r="KPF158" s="165"/>
      <c r="KPG158" s="165"/>
      <c r="KPH158" s="45"/>
      <c r="KPI158" s="45"/>
      <c r="KPJ158" s="165"/>
      <c r="KPK158" s="165"/>
      <c r="KPL158" s="165"/>
      <c r="KPM158" s="45"/>
      <c r="KPN158" s="165"/>
      <c r="KPO158" s="45"/>
      <c r="KPP158" s="165"/>
      <c r="KPQ158" s="45"/>
      <c r="KPR158" s="165"/>
      <c r="KPS158" s="45"/>
      <c r="KPT158" s="107"/>
      <c r="KPU158" s="21"/>
      <c r="KPV158" s="21"/>
      <c r="KPW158" s="164"/>
      <c r="KPX158" s="165"/>
      <c r="KPY158" s="45"/>
      <c r="KPZ158" s="165"/>
      <c r="KQA158" s="165"/>
      <c r="KQB158" s="165"/>
      <c r="KQC158" s="165"/>
      <c r="KQD158" s="165"/>
      <c r="KQE158" s="165"/>
      <c r="KQF158" s="165"/>
      <c r="KQG158" s="165"/>
      <c r="KQH158" s="165"/>
      <c r="KQI158" s="165"/>
      <c r="KQJ158" s="165"/>
      <c r="KQK158" s="165"/>
      <c r="KQL158" s="165"/>
      <c r="KQM158" s="165"/>
      <c r="KQN158" s="45"/>
      <c r="KQO158" s="45"/>
      <c r="KQP158" s="165"/>
      <c r="KQQ158" s="165"/>
      <c r="KQR158" s="165"/>
      <c r="KQS158" s="45"/>
      <c r="KQT158" s="165"/>
      <c r="KQU158" s="45"/>
      <c r="KQV158" s="165"/>
      <c r="KQW158" s="45"/>
      <c r="KQX158" s="165"/>
      <c r="KQY158" s="45"/>
      <c r="KQZ158" s="107"/>
      <c r="KRA158" s="21"/>
      <c r="KRB158" s="21"/>
      <c r="KRC158" s="164"/>
      <c r="KRD158" s="165"/>
      <c r="KRE158" s="45"/>
      <c r="KRF158" s="165"/>
      <c r="KRG158" s="165"/>
      <c r="KRH158" s="165"/>
      <c r="KRI158" s="165"/>
      <c r="KRJ158" s="165"/>
      <c r="KRK158" s="165"/>
      <c r="KRL158" s="165"/>
      <c r="KRM158" s="165"/>
      <c r="KRN158" s="165"/>
      <c r="KRO158" s="165"/>
      <c r="KRP158" s="165"/>
      <c r="KRQ158" s="165"/>
      <c r="KRR158" s="165"/>
      <c r="KRS158" s="165"/>
      <c r="KRT158" s="45"/>
      <c r="KRU158" s="45"/>
      <c r="KRV158" s="165"/>
      <c r="KRW158" s="165"/>
      <c r="KRX158" s="165"/>
      <c r="KRY158" s="45"/>
      <c r="KRZ158" s="165"/>
      <c r="KSA158" s="45"/>
      <c r="KSB158" s="165"/>
      <c r="KSC158" s="45"/>
      <c r="KSD158" s="165"/>
      <c r="KSE158" s="45"/>
      <c r="KSF158" s="107"/>
      <c r="KSG158" s="21"/>
      <c r="KSH158" s="21"/>
      <c r="KSI158" s="164"/>
      <c r="KSJ158" s="165"/>
      <c r="KSK158" s="45"/>
      <c r="KSL158" s="165"/>
      <c r="KSM158" s="165"/>
      <c r="KSN158" s="165"/>
      <c r="KSO158" s="165"/>
      <c r="KSP158" s="165"/>
      <c r="KSQ158" s="165"/>
      <c r="KSR158" s="165"/>
      <c r="KSS158" s="165"/>
      <c r="KST158" s="165"/>
      <c r="KSU158" s="165"/>
      <c r="KSV158" s="165"/>
      <c r="KSW158" s="165"/>
      <c r="KSX158" s="165"/>
      <c r="KSY158" s="165"/>
      <c r="KSZ158" s="45"/>
      <c r="KTA158" s="45"/>
      <c r="KTB158" s="165"/>
      <c r="KTC158" s="165"/>
      <c r="KTD158" s="165"/>
      <c r="KTE158" s="45"/>
      <c r="KTF158" s="165"/>
      <c r="KTG158" s="45"/>
      <c r="KTH158" s="165"/>
      <c r="KTI158" s="45"/>
      <c r="KTJ158" s="165"/>
      <c r="KTK158" s="45"/>
      <c r="KTL158" s="107"/>
      <c r="KTM158" s="21"/>
      <c r="KTN158" s="21"/>
      <c r="KTO158" s="164"/>
      <c r="KTP158" s="165"/>
      <c r="KTQ158" s="45"/>
      <c r="KTR158" s="165"/>
      <c r="KTS158" s="165"/>
      <c r="KTT158" s="165"/>
      <c r="KTU158" s="165"/>
      <c r="KTV158" s="165"/>
      <c r="KTW158" s="165"/>
      <c r="KTX158" s="165"/>
      <c r="KTY158" s="165"/>
      <c r="KTZ158" s="165"/>
      <c r="KUA158" s="165"/>
      <c r="KUB158" s="165"/>
      <c r="KUC158" s="165"/>
      <c r="KUD158" s="165"/>
      <c r="KUE158" s="165"/>
      <c r="KUF158" s="45"/>
      <c r="KUG158" s="45"/>
      <c r="KUH158" s="165"/>
      <c r="KUI158" s="165"/>
      <c r="KUJ158" s="165"/>
      <c r="KUK158" s="45"/>
      <c r="KUL158" s="165"/>
      <c r="KUM158" s="45"/>
      <c r="KUN158" s="165"/>
      <c r="KUO158" s="45"/>
      <c r="KUP158" s="165"/>
      <c r="KUQ158" s="45"/>
      <c r="KUR158" s="107"/>
      <c r="KUS158" s="21"/>
      <c r="KUT158" s="21"/>
      <c r="KUU158" s="164"/>
      <c r="KUV158" s="165"/>
      <c r="KUW158" s="45"/>
      <c r="KUX158" s="165"/>
      <c r="KUY158" s="165"/>
      <c r="KUZ158" s="165"/>
      <c r="KVA158" s="165"/>
      <c r="KVB158" s="165"/>
      <c r="KVC158" s="165"/>
      <c r="KVD158" s="165"/>
      <c r="KVE158" s="165"/>
      <c r="KVF158" s="165"/>
      <c r="KVG158" s="165"/>
      <c r="KVH158" s="165"/>
      <c r="KVI158" s="165"/>
      <c r="KVJ158" s="165"/>
      <c r="KVK158" s="165"/>
      <c r="KVL158" s="45"/>
      <c r="KVM158" s="45"/>
      <c r="KVN158" s="165"/>
      <c r="KVO158" s="165"/>
      <c r="KVP158" s="165"/>
      <c r="KVQ158" s="45"/>
      <c r="KVR158" s="165"/>
      <c r="KVS158" s="45"/>
      <c r="KVT158" s="165"/>
      <c r="KVU158" s="45"/>
      <c r="KVV158" s="165"/>
      <c r="KVW158" s="45"/>
      <c r="KVX158" s="107"/>
      <c r="KVY158" s="21"/>
      <c r="KVZ158" s="21"/>
      <c r="KWA158" s="164"/>
      <c r="KWB158" s="165"/>
      <c r="KWC158" s="45"/>
      <c r="KWD158" s="165"/>
      <c r="KWE158" s="165"/>
      <c r="KWF158" s="165"/>
      <c r="KWG158" s="165"/>
      <c r="KWH158" s="165"/>
      <c r="KWI158" s="165"/>
      <c r="KWJ158" s="165"/>
      <c r="KWK158" s="165"/>
      <c r="KWL158" s="165"/>
      <c r="KWM158" s="165"/>
      <c r="KWN158" s="165"/>
      <c r="KWO158" s="165"/>
      <c r="KWP158" s="165"/>
      <c r="KWQ158" s="165"/>
      <c r="KWR158" s="45"/>
      <c r="KWS158" s="45"/>
      <c r="KWT158" s="165"/>
      <c r="KWU158" s="165"/>
      <c r="KWV158" s="165"/>
      <c r="KWW158" s="45"/>
      <c r="KWX158" s="165"/>
      <c r="KWY158" s="45"/>
      <c r="KWZ158" s="165"/>
      <c r="KXA158" s="45"/>
      <c r="KXB158" s="165"/>
      <c r="KXC158" s="45"/>
      <c r="KXD158" s="107"/>
      <c r="KXE158" s="21"/>
      <c r="KXF158" s="21"/>
      <c r="KXG158" s="164"/>
      <c r="KXH158" s="165"/>
      <c r="KXI158" s="45"/>
      <c r="KXJ158" s="165"/>
      <c r="KXK158" s="165"/>
      <c r="KXL158" s="165"/>
      <c r="KXM158" s="165"/>
      <c r="KXN158" s="165"/>
      <c r="KXO158" s="165"/>
      <c r="KXP158" s="165"/>
      <c r="KXQ158" s="165"/>
      <c r="KXR158" s="165"/>
      <c r="KXS158" s="165"/>
      <c r="KXT158" s="165"/>
      <c r="KXU158" s="165"/>
      <c r="KXV158" s="165"/>
      <c r="KXW158" s="165"/>
      <c r="KXX158" s="45"/>
      <c r="KXY158" s="45"/>
      <c r="KXZ158" s="165"/>
      <c r="KYA158" s="165"/>
      <c r="KYB158" s="165"/>
      <c r="KYC158" s="45"/>
      <c r="KYD158" s="165"/>
      <c r="KYE158" s="45"/>
      <c r="KYF158" s="165"/>
      <c r="KYG158" s="45"/>
      <c r="KYH158" s="165"/>
      <c r="KYI158" s="45"/>
      <c r="KYJ158" s="107"/>
      <c r="KYK158" s="21"/>
      <c r="KYL158" s="21"/>
      <c r="KYM158" s="164"/>
      <c r="KYN158" s="165"/>
      <c r="KYO158" s="45"/>
      <c r="KYP158" s="165"/>
      <c r="KYQ158" s="165"/>
      <c r="KYR158" s="165"/>
      <c r="KYS158" s="165"/>
      <c r="KYT158" s="165"/>
      <c r="KYU158" s="165"/>
      <c r="KYV158" s="165"/>
      <c r="KYW158" s="165"/>
      <c r="KYX158" s="165"/>
      <c r="KYY158" s="165"/>
      <c r="KYZ158" s="165"/>
      <c r="KZA158" s="165"/>
      <c r="KZB158" s="165"/>
      <c r="KZC158" s="165"/>
      <c r="KZD158" s="45"/>
      <c r="KZE158" s="45"/>
      <c r="KZF158" s="165"/>
      <c r="KZG158" s="165"/>
      <c r="KZH158" s="165"/>
      <c r="KZI158" s="45"/>
      <c r="KZJ158" s="165"/>
      <c r="KZK158" s="45"/>
      <c r="KZL158" s="165"/>
      <c r="KZM158" s="45"/>
      <c r="KZN158" s="165"/>
      <c r="KZO158" s="45"/>
      <c r="KZP158" s="107"/>
      <c r="KZQ158" s="21"/>
      <c r="KZR158" s="21"/>
      <c r="KZS158" s="164"/>
      <c r="KZT158" s="165"/>
      <c r="KZU158" s="45"/>
      <c r="KZV158" s="165"/>
      <c r="KZW158" s="165"/>
      <c r="KZX158" s="165"/>
      <c r="KZY158" s="165"/>
      <c r="KZZ158" s="165"/>
      <c r="LAA158" s="165"/>
      <c r="LAB158" s="165"/>
      <c r="LAC158" s="165"/>
      <c r="LAD158" s="165"/>
      <c r="LAE158" s="165"/>
      <c r="LAF158" s="165"/>
      <c r="LAG158" s="165"/>
      <c r="LAH158" s="165"/>
      <c r="LAI158" s="165"/>
      <c r="LAJ158" s="45"/>
      <c r="LAK158" s="45"/>
      <c r="LAL158" s="165"/>
      <c r="LAM158" s="165"/>
      <c r="LAN158" s="165"/>
      <c r="LAO158" s="45"/>
      <c r="LAP158" s="165"/>
      <c r="LAQ158" s="45"/>
      <c r="LAR158" s="165"/>
      <c r="LAS158" s="45"/>
      <c r="LAT158" s="165"/>
      <c r="LAU158" s="45"/>
      <c r="LAV158" s="107"/>
      <c r="LAW158" s="21"/>
      <c r="LAX158" s="21"/>
      <c r="LAY158" s="164"/>
      <c r="LAZ158" s="165"/>
      <c r="LBA158" s="45"/>
      <c r="LBB158" s="165"/>
      <c r="LBC158" s="165"/>
      <c r="LBD158" s="165"/>
      <c r="LBE158" s="165"/>
      <c r="LBF158" s="165"/>
      <c r="LBG158" s="165"/>
      <c r="LBH158" s="165"/>
      <c r="LBI158" s="165"/>
      <c r="LBJ158" s="165"/>
      <c r="LBK158" s="165"/>
      <c r="LBL158" s="165"/>
      <c r="LBM158" s="165"/>
      <c r="LBN158" s="165"/>
      <c r="LBO158" s="165"/>
      <c r="LBP158" s="45"/>
      <c r="LBQ158" s="45"/>
      <c r="LBR158" s="165"/>
      <c r="LBS158" s="165"/>
      <c r="LBT158" s="165"/>
      <c r="LBU158" s="45"/>
      <c r="LBV158" s="165"/>
      <c r="LBW158" s="45"/>
      <c r="LBX158" s="165"/>
      <c r="LBY158" s="45"/>
      <c r="LBZ158" s="165"/>
      <c r="LCA158" s="45"/>
      <c r="LCB158" s="107"/>
      <c r="LCC158" s="21"/>
      <c r="LCD158" s="21"/>
      <c r="LCE158" s="164"/>
      <c r="LCF158" s="165"/>
      <c r="LCG158" s="45"/>
      <c r="LCH158" s="165"/>
      <c r="LCI158" s="165"/>
      <c r="LCJ158" s="165"/>
      <c r="LCK158" s="165"/>
      <c r="LCL158" s="165"/>
      <c r="LCM158" s="165"/>
      <c r="LCN158" s="165"/>
      <c r="LCO158" s="165"/>
      <c r="LCP158" s="165"/>
      <c r="LCQ158" s="165"/>
      <c r="LCR158" s="165"/>
      <c r="LCS158" s="165"/>
      <c r="LCT158" s="165"/>
      <c r="LCU158" s="165"/>
      <c r="LCV158" s="45"/>
      <c r="LCW158" s="45"/>
      <c r="LCX158" s="165"/>
      <c r="LCY158" s="165"/>
      <c r="LCZ158" s="165"/>
      <c r="LDA158" s="45"/>
      <c r="LDB158" s="165"/>
      <c r="LDC158" s="45"/>
      <c r="LDD158" s="165"/>
      <c r="LDE158" s="45"/>
      <c r="LDF158" s="165"/>
      <c r="LDG158" s="45"/>
      <c r="LDH158" s="107"/>
      <c r="LDI158" s="21"/>
      <c r="LDJ158" s="21"/>
      <c r="LDK158" s="164"/>
      <c r="LDL158" s="165"/>
      <c r="LDM158" s="45"/>
      <c r="LDN158" s="165"/>
      <c r="LDO158" s="165"/>
      <c r="LDP158" s="165"/>
      <c r="LDQ158" s="165"/>
      <c r="LDR158" s="165"/>
      <c r="LDS158" s="165"/>
      <c r="LDT158" s="165"/>
      <c r="LDU158" s="165"/>
      <c r="LDV158" s="165"/>
      <c r="LDW158" s="165"/>
      <c r="LDX158" s="165"/>
      <c r="LDY158" s="165"/>
      <c r="LDZ158" s="165"/>
      <c r="LEA158" s="165"/>
      <c r="LEB158" s="45"/>
      <c r="LEC158" s="45"/>
      <c r="LED158" s="165"/>
      <c r="LEE158" s="165"/>
      <c r="LEF158" s="165"/>
      <c r="LEG158" s="45"/>
      <c r="LEH158" s="165"/>
      <c r="LEI158" s="45"/>
      <c r="LEJ158" s="165"/>
      <c r="LEK158" s="45"/>
      <c r="LEL158" s="165"/>
      <c r="LEM158" s="45"/>
      <c r="LEN158" s="107"/>
      <c r="LEO158" s="21"/>
      <c r="LEP158" s="21"/>
      <c r="LEQ158" s="164"/>
      <c r="LER158" s="165"/>
      <c r="LES158" s="45"/>
      <c r="LET158" s="165"/>
      <c r="LEU158" s="165"/>
      <c r="LEV158" s="165"/>
      <c r="LEW158" s="165"/>
      <c r="LEX158" s="165"/>
      <c r="LEY158" s="165"/>
      <c r="LEZ158" s="165"/>
      <c r="LFA158" s="165"/>
      <c r="LFB158" s="165"/>
      <c r="LFC158" s="165"/>
      <c r="LFD158" s="165"/>
      <c r="LFE158" s="165"/>
      <c r="LFF158" s="165"/>
      <c r="LFG158" s="165"/>
      <c r="LFH158" s="45"/>
      <c r="LFI158" s="45"/>
      <c r="LFJ158" s="165"/>
      <c r="LFK158" s="165"/>
      <c r="LFL158" s="165"/>
      <c r="LFM158" s="45"/>
      <c r="LFN158" s="165"/>
      <c r="LFO158" s="45"/>
      <c r="LFP158" s="165"/>
      <c r="LFQ158" s="45"/>
      <c r="LFR158" s="165"/>
      <c r="LFS158" s="45"/>
      <c r="LFT158" s="107"/>
      <c r="LFU158" s="21"/>
      <c r="LFV158" s="21"/>
      <c r="LFW158" s="164"/>
      <c r="LFX158" s="165"/>
      <c r="LFY158" s="45"/>
      <c r="LFZ158" s="165"/>
      <c r="LGA158" s="165"/>
      <c r="LGB158" s="165"/>
      <c r="LGC158" s="165"/>
      <c r="LGD158" s="165"/>
      <c r="LGE158" s="165"/>
      <c r="LGF158" s="165"/>
      <c r="LGG158" s="165"/>
      <c r="LGH158" s="165"/>
      <c r="LGI158" s="165"/>
      <c r="LGJ158" s="165"/>
      <c r="LGK158" s="165"/>
      <c r="LGL158" s="165"/>
      <c r="LGM158" s="165"/>
      <c r="LGN158" s="45"/>
      <c r="LGO158" s="45"/>
      <c r="LGP158" s="165"/>
      <c r="LGQ158" s="165"/>
      <c r="LGR158" s="165"/>
      <c r="LGS158" s="45"/>
      <c r="LGT158" s="165"/>
      <c r="LGU158" s="45"/>
      <c r="LGV158" s="165"/>
      <c r="LGW158" s="45"/>
      <c r="LGX158" s="165"/>
      <c r="LGY158" s="45"/>
      <c r="LGZ158" s="107"/>
      <c r="LHA158" s="21"/>
      <c r="LHB158" s="21"/>
      <c r="LHC158" s="164"/>
      <c r="LHD158" s="165"/>
      <c r="LHE158" s="45"/>
      <c r="LHF158" s="165"/>
      <c r="LHG158" s="165"/>
      <c r="LHH158" s="165"/>
      <c r="LHI158" s="165"/>
      <c r="LHJ158" s="165"/>
      <c r="LHK158" s="165"/>
      <c r="LHL158" s="165"/>
      <c r="LHM158" s="165"/>
      <c r="LHN158" s="165"/>
      <c r="LHO158" s="165"/>
      <c r="LHP158" s="165"/>
      <c r="LHQ158" s="165"/>
      <c r="LHR158" s="165"/>
      <c r="LHS158" s="165"/>
      <c r="LHT158" s="45"/>
      <c r="LHU158" s="45"/>
      <c r="LHV158" s="165"/>
      <c r="LHW158" s="165"/>
      <c r="LHX158" s="165"/>
      <c r="LHY158" s="45"/>
      <c r="LHZ158" s="165"/>
      <c r="LIA158" s="45"/>
      <c r="LIB158" s="165"/>
      <c r="LIC158" s="45"/>
      <c r="LID158" s="165"/>
      <c r="LIE158" s="45"/>
      <c r="LIF158" s="107"/>
      <c r="LIG158" s="21"/>
      <c r="LIH158" s="21"/>
      <c r="LII158" s="164"/>
      <c r="LIJ158" s="165"/>
      <c r="LIK158" s="45"/>
      <c r="LIL158" s="165"/>
      <c r="LIM158" s="165"/>
      <c r="LIN158" s="165"/>
      <c r="LIO158" s="165"/>
      <c r="LIP158" s="165"/>
      <c r="LIQ158" s="165"/>
      <c r="LIR158" s="165"/>
      <c r="LIS158" s="165"/>
      <c r="LIT158" s="165"/>
      <c r="LIU158" s="165"/>
      <c r="LIV158" s="165"/>
      <c r="LIW158" s="165"/>
      <c r="LIX158" s="165"/>
      <c r="LIY158" s="165"/>
      <c r="LIZ158" s="45"/>
      <c r="LJA158" s="45"/>
      <c r="LJB158" s="165"/>
      <c r="LJC158" s="165"/>
      <c r="LJD158" s="165"/>
      <c r="LJE158" s="45"/>
      <c r="LJF158" s="165"/>
      <c r="LJG158" s="45"/>
      <c r="LJH158" s="165"/>
      <c r="LJI158" s="45"/>
      <c r="LJJ158" s="165"/>
      <c r="LJK158" s="45"/>
      <c r="LJL158" s="107"/>
      <c r="LJM158" s="21"/>
      <c r="LJN158" s="21"/>
      <c r="LJO158" s="164"/>
      <c r="LJP158" s="165"/>
      <c r="LJQ158" s="45"/>
      <c r="LJR158" s="165"/>
      <c r="LJS158" s="165"/>
      <c r="LJT158" s="165"/>
      <c r="LJU158" s="165"/>
      <c r="LJV158" s="165"/>
      <c r="LJW158" s="165"/>
      <c r="LJX158" s="165"/>
      <c r="LJY158" s="165"/>
      <c r="LJZ158" s="165"/>
      <c r="LKA158" s="165"/>
      <c r="LKB158" s="165"/>
      <c r="LKC158" s="165"/>
      <c r="LKD158" s="165"/>
      <c r="LKE158" s="165"/>
      <c r="LKF158" s="45"/>
      <c r="LKG158" s="45"/>
      <c r="LKH158" s="165"/>
      <c r="LKI158" s="165"/>
      <c r="LKJ158" s="165"/>
      <c r="LKK158" s="45"/>
      <c r="LKL158" s="165"/>
      <c r="LKM158" s="45"/>
      <c r="LKN158" s="165"/>
      <c r="LKO158" s="45"/>
      <c r="LKP158" s="165"/>
      <c r="LKQ158" s="45"/>
      <c r="LKR158" s="107"/>
      <c r="LKS158" s="21"/>
      <c r="LKT158" s="21"/>
      <c r="LKU158" s="164"/>
      <c r="LKV158" s="165"/>
      <c r="LKW158" s="45"/>
      <c r="LKX158" s="165"/>
      <c r="LKY158" s="165"/>
      <c r="LKZ158" s="165"/>
      <c r="LLA158" s="165"/>
      <c r="LLB158" s="165"/>
      <c r="LLC158" s="165"/>
      <c r="LLD158" s="165"/>
      <c r="LLE158" s="165"/>
      <c r="LLF158" s="165"/>
      <c r="LLG158" s="165"/>
      <c r="LLH158" s="165"/>
      <c r="LLI158" s="165"/>
      <c r="LLJ158" s="165"/>
      <c r="LLK158" s="165"/>
      <c r="LLL158" s="45"/>
      <c r="LLM158" s="45"/>
      <c r="LLN158" s="165"/>
      <c r="LLO158" s="165"/>
      <c r="LLP158" s="165"/>
      <c r="LLQ158" s="45"/>
      <c r="LLR158" s="165"/>
      <c r="LLS158" s="45"/>
      <c r="LLT158" s="165"/>
      <c r="LLU158" s="45"/>
      <c r="LLV158" s="165"/>
      <c r="LLW158" s="45"/>
      <c r="LLX158" s="107"/>
      <c r="LLY158" s="21"/>
      <c r="LLZ158" s="21"/>
      <c r="LMA158" s="164"/>
      <c r="LMB158" s="165"/>
      <c r="LMC158" s="45"/>
      <c r="LMD158" s="165"/>
      <c r="LME158" s="165"/>
      <c r="LMF158" s="165"/>
      <c r="LMG158" s="165"/>
      <c r="LMH158" s="165"/>
      <c r="LMI158" s="165"/>
      <c r="LMJ158" s="165"/>
      <c r="LMK158" s="165"/>
      <c r="LML158" s="165"/>
      <c r="LMM158" s="165"/>
      <c r="LMN158" s="165"/>
      <c r="LMO158" s="165"/>
      <c r="LMP158" s="165"/>
      <c r="LMQ158" s="165"/>
      <c r="LMR158" s="45"/>
      <c r="LMS158" s="45"/>
      <c r="LMT158" s="165"/>
      <c r="LMU158" s="165"/>
      <c r="LMV158" s="165"/>
      <c r="LMW158" s="45"/>
      <c r="LMX158" s="165"/>
      <c r="LMY158" s="45"/>
      <c r="LMZ158" s="165"/>
      <c r="LNA158" s="45"/>
      <c r="LNB158" s="165"/>
      <c r="LNC158" s="45"/>
      <c r="LND158" s="107"/>
      <c r="LNE158" s="21"/>
      <c r="LNF158" s="21"/>
      <c r="LNG158" s="164"/>
      <c r="LNH158" s="165"/>
      <c r="LNI158" s="45"/>
      <c r="LNJ158" s="165"/>
      <c r="LNK158" s="165"/>
      <c r="LNL158" s="165"/>
      <c r="LNM158" s="165"/>
      <c r="LNN158" s="165"/>
      <c r="LNO158" s="165"/>
      <c r="LNP158" s="165"/>
      <c r="LNQ158" s="165"/>
      <c r="LNR158" s="165"/>
      <c r="LNS158" s="165"/>
      <c r="LNT158" s="165"/>
      <c r="LNU158" s="165"/>
      <c r="LNV158" s="165"/>
      <c r="LNW158" s="165"/>
      <c r="LNX158" s="45"/>
      <c r="LNY158" s="45"/>
      <c r="LNZ158" s="165"/>
      <c r="LOA158" s="165"/>
      <c r="LOB158" s="165"/>
      <c r="LOC158" s="45"/>
      <c r="LOD158" s="165"/>
      <c r="LOE158" s="45"/>
      <c r="LOF158" s="165"/>
      <c r="LOG158" s="45"/>
      <c r="LOH158" s="165"/>
      <c r="LOI158" s="45"/>
      <c r="LOJ158" s="107"/>
      <c r="LOK158" s="21"/>
      <c r="LOL158" s="21"/>
      <c r="LOM158" s="164"/>
      <c r="LON158" s="165"/>
      <c r="LOO158" s="45"/>
      <c r="LOP158" s="165"/>
      <c r="LOQ158" s="165"/>
      <c r="LOR158" s="165"/>
      <c r="LOS158" s="165"/>
      <c r="LOT158" s="165"/>
      <c r="LOU158" s="165"/>
      <c r="LOV158" s="165"/>
      <c r="LOW158" s="165"/>
      <c r="LOX158" s="165"/>
      <c r="LOY158" s="165"/>
      <c r="LOZ158" s="165"/>
      <c r="LPA158" s="165"/>
      <c r="LPB158" s="165"/>
      <c r="LPC158" s="165"/>
      <c r="LPD158" s="45"/>
      <c r="LPE158" s="45"/>
      <c r="LPF158" s="165"/>
      <c r="LPG158" s="165"/>
      <c r="LPH158" s="165"/>
      <c r="LPI158" s="45"/>
      <c r="LPJ158" s="165"/>
      <c r="LPK158" s="45"/>
      <c r="LPL158" s="165"/>
      <c r="LPM158" s="45"/>
      <c r="LPN158" s="165"/>
      <c r="LPO158" s="45"/>
      <c r="LPP158" s="107"/>
      <c r="LPQ158" s="21"/>
      <c r="LPR158" s="21"/>
      <c r="LPS158" s="164"/>
      <c r="LPT158" s="165"/>
      <c r="LPU158" s="45"/>
      <c r="LPV158" s="165"/>
      <c r="LPW158" s="165"/>
      <c r="LPX158" s="165"/>
      <c r="LPY158" s="165"/>
      <c r="LPZ158" s="165"/>
      <c r="LQA158" s="165"/>
      <c r="LQB158" s="165"/>
      <c r="LQC158" s="165"/>
      <c r="LQD158" s="165"/>
      <c r="LQE158" s="165"/>
      <c r="LQF158" s="165"/>
      <c r="LQG158" s="165"/>
      <c r="LQH158" s="165"/>
      <c r="LQI158" s="165"/>
      <c r="LQJ158" s="45"/>
      <c r="LQK158" s="45"/>
      <c r="LQL158" s="165"/>
      <c r="LQM158" s="165"/>
      <c r="LQN158" s="165"/>
      <c r="LQO158" s="45"/>
      <c r="LQP158" s="165"/>
      <c r="LQQ158" s="45"/>
      <c r="LQR158" s="165"/>
      <c r="LQS158" s="45"/>
      <c r="LQT158" s="165"/>
      <c r="LQU158" s="45"/>
      <c r="LQV158" s="107"/>
      <c r="LQW158" s="21"/>
      <c r="LQX158" s="21"/>
      <c r="LQY158" s="164"/>
      <c r="LQZ158" s="165"/>
      <c r="LRA158" s="45"/>
      <c r="LRB158" s="165"/>
      <c r="LRC158" s="165"/>
      <c r="LRD158" s="165"/>
      <c r="LRE158" s="165"/>
      <c r="LRF158" s="165"/>
      <c r="LRG158" s="165"/>
      <c r="LRH158" s="165"/>
      <c r="LRI158" s="165"/>
      <c r="LRJ158" s="165"/>
      <c r="LRK158" s="165"/>
      <c r="LRL158" s="165"/>
      <c r="LRM158" s="165"/>
      <c r="LRN158" s="165"/>
      <c r="LRO158" s="165"/>
      <c r="LRP158" s="45"/>
      <c r="LRQ158" s="45"/>
      <c r="LRR158" s="165"/>
      <c r="LRS158" s="165"/>
      <c r="LRT158" s="165"/>
      <c r="LRU158" s="45"/>
      <c r="LRV158" s="165"/>
      <c r="LRW158" s="45"/>
      <c r="LRX158" s="165"/>
      <c r="LRY158" s="45"/>
      <c r="LRZ158" s="165"/>
      <c r="LSA158" s="45"/>
      <c r="LSB158" s="107"/>
      <c r="LSC158" s="21"/>
      <c r="LSD158" s="21"/>
      <c r="LSE158" s="164"/>
      <c r="LSF158" s="165"/>
      <c r="LSG158" s="45"/>
      <c r="LSH158" s="165"/>
      <c r="LSI158" s="165"/>
      <c r="LSJ158" s="165"/>
      <c r="LSK158" s="165"/>
      <c r="LSL158" s="165"/>
      <c r="LSM158" s="165"/>
      <c r="LSN158" s="165"/>
      <c r="LSO158" s="165"/>
      <c r="LSP158" s="165"/>
      <c r="LSQ158" s="165"/>
      <c r="LSR158" s="165"/>
      <c r="LSS158" s="165"/>
      <c r="LST158" s="165"/>
      <c r="LSU158" s="165"/>
      <c r="LSV158" s="45"/>
      <c r="LSW158" s="45"/>
      <c r="LSX158" s="165"/>
      <c r="LSY158" s="165"/>
      <c r="LSZ158" s="165"/>
      <c r="LTA158" s="45"/>
      <c r="LTB158" s="165"/>
      <c r="LTC158" s="45"/>
      <c r="LTD158" s="165"/>
      <c r="LTE158" s="45"/>
      <c r="LTF158" s="165"/>
      <c r="LTG158" s="45"/>
      <c r="LTH158" s="107"/>
      <c r="LTI158" s="21"/>
      <c r="LTJ158" s="21"/>
      <c r="LTK158" s="164"/>
      <c r="LTL158" s="165"/>
      <c r="LTM158" s="45"/>
      <c r="LTN158" s="165"/>
      <c r="LTO158" s="165"/>
      <c r="LTP158" s="165"/>
      <c r="LTQ158" s="165"/>
      <c r="LTR158" s="165"/>
      <c r="LTS158" s="165"/>
      <c r="LTT158" s="165"/>
      <c r="LTU158" s="165"/>
      <c r="LTV158" s="165"/>
      <c r="LTW158" s="165"/>
      <c r="LTX158" s="165"/>
      <c r="LTY158" s="165"/>
      <c r="LTZ158" s="165"/>
      <c r="LUA158" s="165"/>
      <c r="LUB158" s="45"/>
      <c r="LUC158" s="45"/>
      <c r="LUD158" s="165"/>
      <c r="LUE158" s="165"/>
      <c r="LUF158" s="165"/>
      <c r="LUG158" s="45"/>
      <c r="LUH158" s="165"/>
      <c r="LUI158" s="45"/>
      <c r="LUJ158" s="165"/>
      <c r="LUK158" s="45"/>
      <c r="LUL158" s="165"/>
      <c r="LUM158" s="45"/>
      <c r="LUN158" s="107"/>
      <c r="LUO158" s="21"/>
      <c r="LUP158" s="21"/>
      <c r="LUQ158" s="164"/>
      <c r="LUR158" s="165"/>
      <c r="LUS158" s="45"/>
      <c r="LUT158" s="165"/>
      <c r="LUU158" s="165"/>
      <c r="LUV158" s="165"/>
      <c r="LUW158" s="165"/>
      <c r="LUX158" s="165"/>
      <c r="LUY158" s="165"/>
      <c r="LUZ158" s="165"/>
      <c r="LVA158" s="165"/>
      <c r="LVB158" s="165"/>
      <c r="LVC158" s="165"/>
      <c r="LVD158" s="165"/>
      <c r="LVE158" s="165"/>
      <c r="LVF158" s="165"/>
      <c r="LVG158" s="165"/>
      <c r="LVH158" s="45"/>
      <c r="LVI158" s="45"/>
      <c r="LVJ158" s="165"/>
      <c r="LVK158" s="165"/>
      <c r="LVL158" s="165"/>
      <c r="LVM158" s="45"/>
      <c r="LVN158" s="165"/>
      <c r="LVO158" s="45"/>
      <c r="LVP158" s="165"/>
      <c r="LVQ158" s="45"/>
      <c r="LVR158" s="165"/>
      <c r="LVS158" s="45"/>
      <c r="LVT158" s="107"/>
      <c r="LVU158" s="21"/>
      <c r="LVV158" s="21"/>
      <c r="LVW158" s="164"/>
      <c r="LVX158" s="165"/>
      <c r="LVY158" s="45"/>
      <c r="LVZ158" s="165"/>
      <c r="LWA158" s="165"/>
      <c r="LWB158" s="165"/>
      <c r="LWC158" s="165"/>
      <c r="LWD158" s="165"/>
      <c r="LWE158" s="165"/>
      <c r="LWF158" s="165"/>
      <c r="LWG158" s="165"/>
      <c r="LWH158" s="165"/>
      <c r="LWI158" s="165"/>
      <c r="LWJ158" s="165"/>
      <c r="LWK158" s="165"/>
      <c r="LWL158" s="165"/>
      <c r="LWM158" s="165"/>
      <c r="LWN158" s="45"/>
      <c r="LWO158" s="45"/>
      <c r="LWP158" s="165"/>
      <c r="LWQ158" s="165"/>
      <c r="LWR158" s="165"/>
      <c r="LWS158" s="45"/>
      <c r="LWT158" s="165"/>
      <c r="LWU158" s="45"/>
      <c r="LWV158" s="165"/>
      <c r="LWW158" s="45"/>
      <c r="LWX158" s="165"/>
      <c r="LWY158" s="45"/>
      <c r="LWZ158" s="107"/>
      <c r="LXA158" s="21"/>
      <c r="LXB158" s="21"/>
      <c r="LXC158" s="164"/>
      <c r="LXD158" s="165"/>
      <c r="LXE158" s="45"/>
      <c r="LXF158" s="165"/>
      <c r="LXG158" s="165"/>
      <c r="LXH158" s="165"/>
      <c r="LXI158" s="165"/>
      <c r="LXJ158" s="165"/>
      <c r="LXK158" s="165"/>
      <c r="LXL158" s="165"/>
      <c r="LXM158" s="165"/>
      <c r="LXN158" s="165"/>
      <c r="LXO158" s="165"/>
      <c r="LXP158" s="165"/>
      <c r="LXQ158" s="165"/>
      <c r="LXR158" s="165"/>
      <c r="LXS158" s="165"/>
      <c r="LXT158" s="45"/>
      <c r="LXU158" s="45"/>
      <c r="LXV158" s="165"/>
      <c r="LXW158" s="165"/>
      <c r="LXX158" s="165"/>
      <c r="LXY158" s="45"/>
      <c r="LXZ158" s="165"/>
      <c r="LYA158" s="45"/>
      <c r="LYB158" s="165"/>
      <c r="LYC158" s="45"/>
      <c r="LYD158" s="165"/>
      <c r="LYE158" s="45"/>
      <c r="LYF158" s="107"/>
      <c r="LYG158" s="21"/>
      <c r="LYH158" s="21"/>
      <c r="LYI158" s="164"/>
      <c r="LYJ158" s="165"/>
      <c r="LYK158" s="45"/>
      <c r="LYL158" s="165"/>
      <c r="LYM158" s="165"/>
      <c r="LYN158" s="165"/>
      <c r="LYO158" s="165"/>
      <c r="LYP158" s="165"/>
      <c r="LYQ158" s="165"/>
      <c r="LYR158" s="165"/>
      <c r="LYS158" s="165"/>
      <c r="LYT158" s="165"/>
      <c r="LYU158" s="165"/>
      <c r="LYV158" s="165"/>
      <c r="LYW158" s="165"/>
      <c r="LYX158" s="165"/>
      <c r="LYY158" s="165"/>
      <c r="LYZ158" s="45"/>
      <c r="LZA158" s="45"/>
      <c r="LZB158" s="165"/>
      <c r="LZC158" s="165"/>
      <c r="LZD158" s="165"/>
      <c r="LZE158" s="45"/>
      <c r="LZF158" s="165"/>
      <c r="LZG158" s="45"/>
      <c r="LZH158" s="165"/>
      <c r="LZI158" s="45"/>
      <c r="LZJ158" s="165"/>
      <c r="LZK158" s="45"/>
      <c r="LZL158" s="107"/>
      <c r="LZM158" s="21"/>
      <c r="LZN158" s="21"/>
      <c r="LZO158" s="164"/>
      <c r="LZP158" s="165"/>
      <c r="LZQ158" s="45"/>
      <c r="LZR158" s="165"/>
      <c r="LZS158" s="165"/>
      <c r="LZT158" s="165"/>
      <c r="LZU158" s="165"/>
      <c r="LZV158" s="165"/>
      <c r="LZW158" s="165"/>
      <c r="LZX158" s="165"/>
      <c r="LZY158" s="165"/>
      <c r="LZZ158" s="165"/>
      <c r="MAA158" s="165"/>
      <c r="MAB158" s="165"/>
      <c r="MAC158" s="165"/>
      <c r="MAD158" s="165"/>
      <c r="MAE158" s="165"/>
      <c r="MAF158" s="45"/>
      <c r="MAG158" s="45"/>
      <c r="MAH158" s="165"/>
      <c r="MAI158" s="165"/>
      <c r="MAJ158" s="165"/>
      <c r="MAK158" s="45"/>
      <c r="MAL158" s="165"/>
      <c r="MAM158" s="45"/>
      <c r="MAN158" s="165"/>
      <c r="MAO158" s="45"/>
      <c r="MAP158" s="165"/>
      <c r="MAQ158" s="45"/>
      <c r="MAR158" s="107"/>
      <c r="MAS158" s="21"/>
      <c r="MAT158" s="21"/>
      <c r="MAU158" s="164"/>
      <c r="MAV158" s="165"/>
      <c r="MAW158" s="45"/>
      <c r="MAX158" s="165"/>
      <c r="MAY158" s="165"/>
      <c r="MAZ158" s="165"/>
      <c r="MBA158" s="165"/>
      <c r="MBB158" s="165"/>
      <c r="MBC158" s="165"/>
      <c r="MBD158" s="165"/>
      <c r="MBE158" s="165"/>
      <c r="MBF158" s="165"/>
      <c r="MBG158" s="165"/>
      <c r="MBH158" s="165"/>
      <c r="MBI158" s="165"/>
      <c r="MBJ158" s="165"/>
      <c r="MBK158" s="165"/>
      <c r="MBL158" s="45"/>
      <c r="MBM158" s="45"/>
      <c r="MBN158" s="165"/>
      <c r="MBO158" s="165"/>
      <c r="MBP158" s="165"/>
      <c r="MBQ158" s="45"/>
      <c r="MBR158" s="165"/>
      <c r="MBS158" s="45"/>
      <c r="MBT158" s="165"/>
      <c r="MBU158" s="45"/>
      <c r="MBV158" s="165"/>
      <c r="MBW158" s="45"/>
      <c r="MBX158" s="107"/>
      <c r="MBY158" s="21"/>
      <c r="MBZ158" s="21"/>
      <c r="MCA158" s="164"/>
      <c r="MCB158" s="165"/>
      <c r="MCC158" s="45"/>
      <c r="MCD158" s="165"/>
      <c r="MCE158" s="165"/>
      <c r="MCF158" s="165"/>
      <c r="MCG158" s="165"/>
      <c r="MCH158" s="165"/>
      <c r="MCI158" s="165"/>
      <c r="MCJ158" s="165"/>
      <c r="MCK158" s="165"/>
      <c r="MCL158" s="165"/>
      <c r="MCM158" s="165"/>
      <c r="MCN158" s="165"/>
      <c r="MCO158" s="165"/>
      <c r="MCP158" s="165"/>
      <c r="MCQ158" s="165"/>
      <c r="MCR158" s="45"/>
      <c r="MCS158" s="45"/>
      <c r="MCT158" s="165"/>
      <c r="MCU158" s="165"/>
      <c r="MCV158" s="165"/>
      <c r="MCW158" s="45"/>
      <c r="MCX158" s="165"/>
      <c r="MCY158" s="45"/>
      <c r="MCZ158" s="165"/>
      <c r="MDA158" s="45"/>
      <c r="MDB158" s="165"/>
      <c r="MDC158" s="45"/>
      <c r="MDD158" s="107"/>
      <c r="MDE158" s="21"/>
      <c r="MDF158" s="21"/>
      <c r="MDG158" s="164"/>
      <c r="MDH158" s="165"/>
      <c r="MDI158" s="45"/>
      <c r="MDJ158" s="165"/>
      <c r="MDK158" s="165"/>
      <c r="MDL158" s="165"/>
      <c r="MDM158" s="165"/>
      <c r="MDN158" s="165"/>
      <c r="MDO158" s="165"/>
      <c r="MDP158" s="165"/>
      <c r="MDQ158" s="165"/>
      <c r="MDR158" s="165"/>
      <c r="MDS158" s="165"/>
      <c r="MDT158" s="165"/>
      <c r="MDU158" s="165"/>
      <c r="MDV158" s="165"/>
      <c r="MDW158" s="165"/>
      <c r="MDX158" s="45"/>
      <c r="MDY158" s="45"/>
      <c r="MDZ158" s="165"/>
      <c r="MEA158" s="165"/>
      <c r="MEB158" s="165"/>
      <c r="MEC158" s="45"/>
      <c r="MED158" s="165"/>
      <c r="MEE158" s="45"/>
      <c r="MEF158" s="165"/>
      <c r="MEG158" s="45"/>
      <c r="MEH158" s="165"/>
      <c r="MEI158" s="45"/>
      <c r="MEJ158" s="107"/>
      <c r="MEK158" s="21"/>
      <c r="MEL158" s="21"/>
      <c r="MEM158" s="164"/>
      <c r="MEN158" s="165"/>
      <c r="MEO158" s="45"/>
      <c r="MEP158" s="165"/>
      <c r="MEQ158" s="165"/>
      <c r="MER158" s="165"/>
      <c r="MES158" s="165"/>
      <c r="MET158" s="165"/>
      <c r="MEU158" s="165"/>
      <c r="MEV158" s="165"/>
      <c r="MEW158" s="165"/>
      <c r="MEX158" s="165"/>
      <c r="MEY158" s="165"/>
      <c r="MEZ158" s="165"/>
      <c r="MFA158" s="165"/>
      <c r="MFB158" s="165"/>
      <c r="MFC158" s="165"/>
      <c r="MFD158" s="45"/>
      <c r="MFE158" s="45"/>
      <c r="MFF158" s="165"/>
      <c r="MFG158" s="165"/>
      <c r="MFH158" s="165"/>
      <c r="MFI158" s="45"/>
      <c r="MFJ158" s="165"/>
      <c r="MFK158" s="45"/>
      <c r="MFL158" s="165"/>
      <c r="MFM158" s="45"/>
      <c r="MFN158" s="165"/>
      <c r="MFO158" s="45"/>
      <c r="MFP158" s="107"/>
      <c r="MFQ158" s="21"/>
      <c r="MFR158" s="21"/>
      <c r="MFS158" s="164"/>
      <c r="MFT158" s="165"/>
      <c r="MFU158" s="45"/>
      <c r="MFV158" s="165"/>
      <c r="MFW158" s="165"/>
      <c r="MFX158" s="165"/>
      <c r="MFY158" s="165"/>
      <c r="MFZ158" s="165"/>
      <c r="MGA158" s="165"/>
      <c r="MGB158" s="165"/>
      <c r="MGC158" s="165"/>
      <c r="MGD158" s="165"/>
      <c r="MGE158" s="165"/>
      <c r="MGF158" s="165"/>
      <c r="MGG158" s="165"/>
      <c r="MGH158" s="165"/>
      <c r="MGI158" s="165"/>
      <c r="MGJ158" s="45"/>
      <c r="MGK158" s="45"/>
      <c r="MGL158" s="165"/>
      <c r="MGM158" s="165"/>
      <c r="MGN158" s="165"/>
      <c r="MGO158" s="45"/>
      <c r="MGP158" s="165"/>
      <c r="MGQ158" s="45"/>
      <c r="MGR158" s="165"/>
      <c r="MGS158" s="45"/>
      <c r="MGT158" s="165"/>
      <c r="MGU158" s="45"/>
      <c r="MGV158" s="107"/>
      <c r="MGW158" s="21"/>
      <c r="MGX158" s="21"/>
      <c r="MGY158" s="164"/>
      <c r="MGZ158" s="165"/>
      <c r="MHA158" s="45"/>
      <c r="MHB158" s="165"/>
      <c r="MHC158" s="165"/>
      <c r="MHD158" s="165"/>
      <c r="MHE158" s="165"/>
      <c r="MHF158" s="165"/>
      <c r="MHG158" s="165"/>
      <c r="MHH158" s="165"/>
      <c r="MHI158" s="165"/>
      <c r="MHJ158" s="165"/>
      <c r="MHK158" s="165"/>
      <c r="MHL158" s="165"/>
      <c r="MHM158" s="165"/>
      <c r="MHN158" s="165"/>
      <c r="MHO158" s="165"/>
      <c r="MHP158" s="45"/>
      <c r="MHQ158" s="45"/>
      <c r="MHR158" s="165"/>
      <c r="MHS158" s="165"/>
      <c r="MHT158" s="165"/>
      <c r="MHU158" s="45"/>
      <c r="MHV158" s="165"/>
      <c r="MHW158" s="45"/>
      <c r="MHX158" s="165"/>
      <c r="MHY158" s="45"/>
      <c r="MHZ158" s="165"/>
      <c r="MIA158" s="45"/>
      <c r="MIB158" s="107"/>
      <c r="MIC158" s="21"/>
      <c r="MID158" s="21"/>
      <c r="MIE158" s="164"/>
      <c r="MIF158" s="165"/>
      <c r="MIG158" s="45"/>
      <c r="MIH158" s="165"/>
      <c r="MII158" s="165"/>
      <c r="MIJ158" s="165"/>
      <c r="MIK158" s="165"/>
      <c r="MIL158" s="165"/>
      <c r="MIM158" s="165"/>
      <c r="MIN158" s="165"/>
      <c r="MIO158" s="165"/>
      <c r="MIP158" s="165"/>
      <c r="MIQ158" s="165"/>
      <c r="MIR158" s="165"/>
      <c r="MIS158" s="165"/>
      <c r="MIT158" s="165"/>
      <c r="MIU158" s="165"/>
      <c r="MIV158" s="45"/>
      <c r="MIW158" s="45"/>
      <c r="MIX158" s="165"/>
      <c r="MIY158" s="165"/>
      <c r="MIZ158" s="165"/>
      <c r="MJA158" s="45"/>
      <c r="MJB158" s="165"/>
      <c r="MJC158" s="45"/>
      <c r="MJD158" s="165"/>
      <c r="MJE158" s="45"/>
      <c r="MJF158" s="165"/>
      <c r="MJG158" s="45"/>
      <c r="MJH158" s="107"/>
      <c r="MJI158" s="21"/>
      <c r="MJJ158" s="21"/>
      <c r="MJK158" s="164"/>
      <c r="MJL158" s="165"/>
      <c r="MJM158" s="45"/>
      <c r="MJN158" s="165"/>
      <c r="MJO158" s="165"/>
      <c r="MJP158" s="165"/>
      <c r="MJQ158" s="165"/>
      <c r="MJR158" s="165"/>
      <c r="MJS158" s="165"/>
      <c r="MJT158" s="165"/>
      <c r="MJU158" s="165"/>
      <c r="MJV158" s="165"/>
      <c r="MJW158" s="165"/>
      <c r="MJX158" s="165"/>
      <c r="MJY158" s="165"/>
      <c r="MJZ158" s="165"/>
      <c r="MKA158" s="165"/>
      <c r="MKB158" s="45"/>
      <c r="MKC158" s="45"/>
      <c r="MKD158" s="165"/>
      <c r="MKE158" s="165"/>
      <c r="MKF158" s="165"/>
      <c r="MKG158" s="45"/>
      <c r="MKH158" s="165"/>
      <c r="MKI158" s="45"/>
      <c r="MKJ158" s="165"/>
      <c r="MKK158" s="45"/>
      <c r="MKL158" s="165"/>
      <c r="MKM158" s="45"/>
      <c r="MKN158" s="107"/>
      <c r="MKO158" s="21"/>
      <c r="MKP158" s="21"/>
      <c r="MKQ158" s="164"/>
      <c r="MKR158" s="165"/>
      <c r="MKS158" s="45"/>
      <c r="MKT158" s="165"/>
      <c r="MKU158" s="165"/>
      <c r="MKV158" s="165"/>
      <c r="MKW158" s="165"/>
      <c r="MKX158" s="165"/>
      <c r="MKY158" s="165"/>
      <c r="MKZ158" s="165"/>
      <c r="MLA158" s="165"/>
      <c r="MLB158" s="165"/>
      <c r="MLC158" s="165"/>
      <c r="MLD158" s="165"/>
      <c r="MLE158" s="165"/>
      <c r="MLF158" s="165"/>
      <c r="MLG158" s="165"/>
      <c r="MLH158" s="45"/>
      <c r="MLI158" s="45"/>
      <c r="MLJ158" s="165"/>
      <c r="MLK158" s="165"/>
      <c r="MLL158" s="165"/>
      <c r="MLM158" s="45"/>
      <c r="MLN158" s="165"/>
      <c r="MLO158" s="45"/>
      <c r="MLP158" s="165"/>
      <c r="MLQ158" s="45"/>
      <c r="MLR158" s="165"/>
      <c r="MLS158" s="45"/>
      <c r="MLT158" s="107"/>
      <c r="MLU158" s="21"/>
      <c r="MLV158" s="21"/>
      <c r="MLW158" s="164"/>
      <c r="MLX158" s="165"/>
      <c r="MLY158" s="45"/>
      <c r="MLZ158" s="165"/>
      <c r="MMA158" s="165"/>
      <c r="MMB158" s="165"/>
      <c r="MMC158" s="165"/>
      <c r="MMD158" s="165"/>
      <c r="MME158" s="165"/>
      <c r="MMF158" s="165"/>
      <c r="MMG158" s="165"/>
      <c r="MMH158" s="165"/>
      <c r="MMI158" s="165"/>
      <c r="MMJ158" s="165"/>
      <c r="MMK158" s="165"/>
      <c r="MML158" s="165"/>
      <c r="MMM158" s="165"/>
      <c r="MMN158" s="45"/>
      <c r="MMO158" s="45"/>
      <c r="MMP158" s="165"/>
      <c r="MMQ158" s="165"/>
      <c r="MMR158" s="165"/>
      <c r="MMS158" s="45"/>
      <c r="MMT158" s="165"/>
      <c r="MMU158" s="45"/>
      <c r="MMV158" s="165"/>
      <c r="MMW158" s="45"/>
      <c r="MMX158" s="165"/>
      <c r="MMY158" s="45"/>
      <c r="MMZ158" s="107"/>
      <c r="MNA158" s="21"/>
      <c r="MNB158" s="21"/>
      <c r="MNC158" s="164"/>
      <c r="MND158" s="165"/>
      <c r="MNE158" s="45"/>
      <c r="MNF158" s="165"/>
      <c r="MNG158" s="165"/>
      <c r="MNH158" s="165"/>
      <c r="MNI158" s="165"/>
      <c r="MNJ158" s="165"/>
      <c r="MNK158" s="165"/>
      <c r="MNL158" s="165"/>
      <c r="MNM158" s="165"/>
      <c r="MNN158" s="165"/>
      <c r="MNO158" s="165"/>
      <c r="MNP158" s="165"/>
      <c r="MNQ158" s="165"/>
      <c r="MNR158" s="165"/>
      <c r="MNS158" s="165"/>
      <c r="MNT158" s="45"/>
      <c r="MNU158" s="45"/>
      <c r="MNV158" s="165"/>
      <c r="MNW158" s="165"/>
      <c r="MNX158" s="165"/>
      <c r="MNY158" s="45"/>
      <c r="MNZ158" s="165"/>
      <c r="MOA158" s="45"/>
      <c r="MOB158" s="165"/>
      <c r="MOC158" s="45"/>
      <c r="MOD158" s="165"/>
      <c r="MOE158" s="45"/>
      <c r="MOF158" s="107"/>
      <c r="MOG158" s="21"/>
      <c r="MOH158" s="21"/>
      <c r="MOI158" s="164"/>
      <c r="MOJ158" s="165"/>
      <c r="MOK158" s="45"/>
      <c r="MOL158" s="165"/>
      <c r="MOM158" s="165"/>
      <c r="MON158" s="165"/>
      <c r="MOO158" s="165"/>
      <c r="MOP158" s="165"/>
      <c r="MOQ158" s="165"/>
      <c r="MOR158" s="165"/>
      <c r="MOS158" s="165"/>
      <c r="MOT158" s="165"/>
      <c r="MOU158" s="165"/>
      <c r="MOV158" s="165"/>
      <c r="MOW158" s="165"/>
      <c r="MOX158" s="165"/>
      <c r="MOY158" s="165"/>
      <c r="MOZ158" s="45"/>
      <c r="MPA158" s="45"/>
      <c r="MPB158" s="165"/>
      <c r="MPC158" s="165"/>
      <c r="MPD158" s="165"/>
      <c r="MPE158" s="45"/>
      <c r="MPF158" s="165"/>
      <c r="MPG158" s="45"/>
      <c r="MPH158" s="165"/>
      <c r="MPI158" s="45"/>
      <c r="MPJ158" s="165"/>
      <c r="MPK158" s="45"/>
      <c r="MPL158" s="107"/>
      <c r="MPM158" s="21"/>
      <c r="MPN158" s="21"/>
      <c r="MPO158" s="164"/>
      <c r="MPP158" s="165"/>
      <c r="MPQ158" s="45"/>
      <c r="MPR158" s="165"/>
      <c r="MPS158" s="165"/>
      <c r="MPT158" s="165"/>
      <c r="MPU158" s="165"/>
      <c r="MPV158" s="165"/>
      <c r="MPW158" s="165"/>
      <c r="MPX158" s="165"/>
      <c r="MPY158" s="165"/>
      <c r="MPZ158" s="165"/>
      <c r="MQA158" s="165"/>
      <c r="MQB158" s="165"/>
      <c r="MQC158" s="165"/>
      <c r="MQD158" s="165"/>
      <c r="MQE158" s="165"/>
      <c r="MQF158" s="45"/>
      <c r="MQG158" s="45"/>
      <c r="MQH158" s="165"/>
      <c r="MQI158" s="165"/>
      <c r="MQJ158" s="165"/>
      <c r="MQK158" s="45"/>
      <c r="MQL158" s="165"/>
      <c r="MQM158" s="45"/>
      <c r="MQN158" s="165"/>
      <c r="MQO158" s="45"/>
      <c r="MQP158" s="165"/>
      <c r="MQQ158" s="45"/>
      <c r="MQR158" s="107"/>
      <c r="MQS158" s="21"/>
      <c r="MQT158" s="21"/>
      <c r="MQU158" s="164"/>
      <c r="MQV158" s="165"/>
      <c r="MQW158" s="45"/>
      <c r="MQX158" s="165"/>
      <c r="MQY158" s="165"/>
      <c r="MQZ158" s="165"/>
      <c r="MRA158" s="165"/>
      <c r="MRB158" s="165"/>
      <c r="MRC158" s="165"/>
      <c r="MRD158" s="165"/>
      <c r="MRE158" s="165"/>
      <c r="MRF158" s="165"/>
      <c r="MRG158" s="165"/>
      <c r="MRH158" s="165"/>
      <c r="MRI158" s="165"/>
      <c r="MRJ158" s="165"/>
      <c r="MRK158" s="165"/>
      <c r="MRL158" s="45"/>
      <c r="MRM158" s="45"/>
      <c r="MRN158" s="165"/>
      <c r="MRO158" s="165"/>
      <c r="MRP158" s="165"/>
      <c r="MRQ158" s="45"/>
      <c r="MRR158" s="165"/>
      <c r="MRS158" s="45"/>
      <c r="MRT158" s="165"/>
      <c r="MRU158" s="45"/>
      <c r="MRV158" s="165"/>
      <c r="MRW158" s="45"/>
      <c r="MRX158" s="107"/>
      <c r="MRY158" s="21"/>
      <c r="MRZ158" s="21"/>
      <c r="MSA158" s="164"/>
      <c r="MSB158" s="165"/>
      <c r="MSC158" s="45"/>
      <c r="MSD158" s="165"/>
      <c r="MSE158" s="165"/>
      <c r="MSF158" s="165"/>
      <c r="MSG158" s="165"/>
      <c r="MSH158" s="165"/>
      <c r="MSI158" s="165"/>
      <c r="MSJ158" s="165"/>
      <c r="MSK158" s="165"/>
      <c r="MSL158" s="165"/>
      <c r="MSM158" s="165"/>
      <c r="MSN158" s="165"/>
      <c r="MSO158" s="165"/>
      <c r="MSP158" s="165"/>
      <c r="MSQ158" s="165"/>
      <c r="MSR158" s="45"/>
      <c r="MSS158" s="45"/>
      <c r="MST158" s="165"/>
      <c r="MSU158" s="165"/>
      <c r="MSV158" s="165"/>
      <c r="MSW158" s="45"/>
      <c r="MSX158" s="165"/>
      <c r="MSY158" s="45"/>
      <c r="MSZ158" s="165"/>
      <c r="MTA158" s="45"/>
      <c r="MTB158" s="165"/>
      <c r="MTC158" s="45"/>
      <c r="MTD158" s="107"/>
      <c r="MTE158" s="21"/>
      <c r="MTF158" s="21"/>
      <c r="MTG158" s="164"/>
      <c r="MTH158" s="165"/>
      <c r="MTI158" s="45"/>
      <c r="MTJ158" s="165"/>
      <c r="MTK158" s="165"/>
      <c r="MTL158" s="165"/>
      <c r="MTM158" s="165"/>
      <c r="MTN158" s="165"/>
      <c r="MTO158" s="165"/>
      <c r="MTP158" s="165"/>
      <c r="MTQ158" s="165"/>
      <c r="MTR158" s="165"/>
      <c r="MTS158" s="165"/>
      <c r="MTT158" s="165"/>
      <c r="MTU158" s="165"/>
      <c r="MTV158" s="165"/>
      <c r="MTW158" s="165"/>
      <c r="MTX158" s="45"/>
      <c r="MTY158" s="45"/>
      <c r="MTZ158" s="165"/>
      <c r="MUA158" s="165"/>
      <c r="MUB158" s="165"/>
      <c r="MUC158" s="45"/>
      <c r="MUD158" s="165"/>
      <c r="MUE158" s="45"/>
      <c r="MUF158" s="165"/>
      <c r="MUG158" s="45"/>
      <c r="MUH158" s="165"/>
      <c r="MUI158" s="45"/>
      <c r="MUJ158" s="107"/>
      <c r="MUK158" s="21"/>
      <c r="MUL158" s="21"/>
      <c r="MUM158" s="164"/>
      <c r="MUN158" s="165"/>
      <c r="MUO158" s="45"/>
      <c r="MUP158" s="165"/>
      <c r="MUQ158" s="165"/>
      <c r="MUR158" s="165"/>
      <c r="MUS158" s="165"/>
      <c r="MUT158" s="165"/>
      <c r="MUU158" s="165"/>
      <c r="MUV158" s="165"/>
      <c r="MUW158" s="165"/>
      <c r="MUX158" s="165"/>
      <c r="MUY158" s="165"/>
      <c r="MUZ158" s="165"/>
      <c r="MVA158" s="165"/>
      <c r="MVB158" s="165"/>
      <c r="MVC158" s="165"/>
      <c r="MVD158" s="45"/>
      <c r="MVE158" s="45"/>
      <c r="MVF158" s="165"/>
      <c r="MVG158" s="165"/>
      <c r="MVH158" s="165"/>
      <c r="MVI158" s="45"/>
      <c r="MVJ158" s="165"/>
      <c r="MVK158" s="45"/>
      <c r="MVL158" s="165"/>
      <c r="MVM158" s="45"/>
      <c r="MVN158" s="165"/>
      <c r="MVO158" s="45"/>
      <c r="MVP158" s="107"/>
      <c r="MVQ158" s="21"/>
      <c r="MVR158" s="21"/>
      <c r="MVS158" s="164"/>
      <c r="MVT158" s="165"/>
      <c r="MVU158" s="45"/>
      <c r="MVV158" s="165"/>
      <c r="MVW158" s="165"/>
      <c r="MVX158" s="165"/>
      <c r="MVY158" s="165"/>
      <c r="MVZ158" s="165"/>
      <c r="MWA158" s="165"/>
      <c r="MWB158" s="165"/>
      <c r="MWC158" s="165"/>
      <c r="MWD158" s="165"/>
      <c r="MWE158" s="165"/>
      <c r="MWF158" s="165"/>
      <c r="MWG158" s="165"/>
      <c r="MWH158" s="165"/>
      <c r="MWI158" s="165"/>
      <c r="MWJ158" s="45"/>
      <c r="MWK158" s="45"/>
      <c r="MWL158" s="165"/>
      <c r="MWM158" s="165"/>
      <c r="MWN158" s="165"/>
      <c r="MWO158" s="45"/>
      <c r="MWP158" s="165"/>
      <c r="MWQ158" s="45"/>
      <c r="MWR158" s="165"/>
      <c r="MWS158" s="45"/>
      <c r="MWT158" s="165"/>
      <c r="MWU158" s="45"/>
      <c r="MWV158" s="107"/>
      <c r="MWW158" s="21"/>
      <c r="MWX158" s="21"/>
      <c r="MWY158" s="164"/>
      <c r="MWZ158" s="165"/>
      <c r="MXA158" s="45"/>
      <c r="MXB158" s="165"/>
      <c r="MXC158" s="165"/>
      <c r="MXD158" s="165"/>
      <c r="MXE158" s="165"/>
      <c r="MXF158" s="165"/>
      <c r="MXG158" s="165"/>
      <c r="MXH158" s="165"/>
      <c r="MXI158" s="165"/>
      <c r="MXJ158" s="165"/>
      <c r="MXK158" s="165"/>
      <c r="MXL158" s="165"/>
      <c r="MXM158" s="165"/>
      <c r="MXN158" s="165"/>
      <c r="MXO158" s="165"/>
      <c r="MXP158" s="45"/>
      <c r="MXQ158" s="45"/>
      <c r="MXR158" s="165"/>
      <c r="MXS158" s="165"/>
      <c r="MXT158" s="165"/>
      <c r="MXU158" s="45"/>
      <c r="MXV158" s="165"/>
      <c r="MXW158" s="45"/>
      <c r="MXX158" s="165"/>
      <c r="MXY158" s="45"/>
      <c r="MXZ158" s="165"/>
      <c r="MYA158" s="45"/>
      <c r="MYB158" s="107"/>
      <c r="MYC158" s="21"/>
      <c r="MYD158" s="21"/>
      <c r="MYE158" s="164"/>
      <c r="MYF158" s="165"/>
      <c r="MYG158" s="45"/>
      <c r="MYH158" s="165"/>
      <c r="MYI158" s="165"/>
      <c r="MYJ158" s="165"/>
      <c r="MYK158" s="165"/>
      <c r="MYL158" s="165"/>
      <c r="MYM158" s="165"/>
      <c r="MYN158" s="165"/>
      <c r="MYO158" s="165"/>
      <c r="MYP158" s="165"/>
      <c r="MYQ158" s="165"/>
      <c r="MYR158" s="165"/>
      <c r="MYS158" s="165"/>
      <c r="MYT158" s="165"/>
      <c r="MYU158" s="165"/>
      <c r="MYV158" s="45"/>
      <c r="MYW158" s="45"/>
      <c r="MYX158" s="165"/>
      <c r="MYY158" s="165"/>
      <c r="MYZ158" s="165"/>
      <c r="MZA158" s="45"/>
      <c r="MZB158" s="165"/>
      <c r="MZC158" s="45"/>
      <c r="MZD158" s="165"/>
      <c r="MZE158" s="45"/>
      <c r="MZF158" s="165"/>
      <c r="MZG158" s="45"/>
      <c r="MZH158" s="107"/>
      <c r="MZI158" s="21"/>
      <c r="MZJ158" s="21"/>
      <c r="MZK158" s="164"/>
      <c r="MZL158" s="165"/>
      <c r="MZM158" s="45"/>
      <c r="MZN158" s="165"/>
      <c r="MZO158" s="165"/>
      <c r="MZP158" s="165"/>
      <c r="MZQ158" s="165"/>
      <c r="MZR158" s="165"/>
      <c r="MZS158" s="165"/>
      <c r="MZT158" s="165"/>
      <c r="MZU158" s="165"/>
      <c r="MZV158" s="165"/>
      <c r="MZW158" s="165"/>
      <c r="MZX158" s="165"/>
      <c r="MZY158" s="165"/>
      <c r="MZZ158" s="165"/>
      <c r="NAA158" s="165"/>
      <c r="NAB158" s="45"/>
      <c r="NAC158" s="45"/>
      <c r="NAD158" s="165"/>
      <c r="NAE158" s="165"/>
      <c r="NAF158" s="165"/>
      <c r="NAG158" s="45"/>
      <c r="NAH158" s="165"/>
      <c r="NAI158" s="45"/>
      <c r="NAJ158" s="165"/>
      <c r="NAK158" s="45"/>
      <c r="NAL158" s="165"/>
      <c r="NAM158" s="45"/>
      <c r="NAN158" s="107"/>
      <c r="NAO158" s="21"/>
      <c r="NAP158" s="21"/>
      <c r="NAQ158" s="164"/>
      <c r="NAR158" s="165"/>
      <c r="NAS158" s="45"/>
      <c r="NAT158" s="165"/>
      <c r="NAU158" s="165"/>
      <c r="NAV158" s="165"/>
      <c r="NAW158" s="165"/>
      <c r="NAX158" s="165"/>
      <c r="NAY158" s="165"/>
      <c r="NAZ158" s="165"/>
      <c r="NBA158" s="165"/>
      <c r="NBB158" s="165"/>
      <c r="NBC158" s="165"/>
      <c r="NBD158" s="165"/>
      <c r="NBE158" s="165"/>
      <c r="NBF158" s="165"/>
      <c r="NBG158" s="165"/>
      <c r="NBH158" s="45"/>
      <c r="NBI158" s="45"/>
      <c r="NBJ158" s="165"/>
      <c r="NBK158" s="165"/>
      <c r="NBL158" s="165"/>
      <c r="NBM158" s="45"/>
      <c r="NBN158" s="165"/>
      <c r="NBO158" s="45"/>
      <c r="NBP158" s="165"/>
      <c r="NBQ158" s="45"/>
      <c r="NBR158" s="165"/>
      <c r="NBS158" s="45"/>
      <c r="NBT158" s="107"/>
      <c r="NBU158" s="21"/>
      <c r="NBV158" s="21"/>
      <c r="NBW158" s="164"/>
      <c r="NBX158" s="165"/>
      <c r="NBY158" s="45"/>
      <c r="NBZ158" s="165"/>
      <c r="NCA158" s="165"/>
      <c r="NCB158" s="165"/>
      <c r="NCC158" s="165"/>
      <c r="NCD158" s="165"/>
      <c r="NCE158" s="165"/>
      <c r="NCF158" s="165"/>
      <c r="NCG158" s="165"/>
      <c r="NCH158" s="165"/>
      <c r="NCI158" s="165"/>
      <c r="NCJ158" s="165"/>
      <c r="NCK158" s="165"/>
      <c r="NCL158" s="165"/>
      <c r="NCM158" s="165"/>
      <c r="NCN158" s="45"/>
      <c r="NCO158" s="45"/>
      <c r="NCP158" s="165"/>
      <c r="NCQ158" s="165"/>
      <c r="NCR158" s="165"/>
      <c r="NCS158" s="45"/>
      <c r="NCT158" s="165"/>
      <c r="NCU158" s="45"/>
      <c r="NCV158" s="165"/>
      <c r="NCW158" s="45"/>
      <c r="NCX158" s="165"/>
      <c r="NCY158" s="45"/>
      <c r="NCZ158" s="107"/>
      <c r="NDA158" s="21"/>
      <c r="NDB158" s="21"/>
      <c r="NDC158" s="164"/>
      <c r="NDD158" s="165"/>
      <c r="NDE158" s="45"/>
      <c r="NDF158" s="165"/>
      <c r="NDG158" s="165"/>
      <c r="NDH158" s="165"/>
      <c r="NDI158" s="165"/>
      <c r="NDJ158" s="165"/>
      <c r="NDK158" s="165"/>
      <c r="NDL158" s="165"/>
      <c r="NDM158" s="165"/>
      <c r="NDN158" s="165"/>
      <c r="NDO158" s="165"/>
      <c r="NDP158" s="165"/>
      <c r="NDQ158" s="165"/>
      <c r="NDR158" s="165"/>
      <c r="NDS158" s="165"/>
      <c r="NDT158" s="45"/>
      <c r="NDU158" s="45"/>
      <c r="NDV158" s="165"/>
      <c r="NDW158" s="165"/>
      <c r="NDX158" s="165"/>
      <c r="NDY158" s="45"/>
      <c r="NDZ158" s="165"/>
      <c r="NEA158" s="45"/>
      <c r="NEB158" s="165"/>
      <c r="NEC158" s="45"/>
      <c r="NED158" s="165"/>
      <c r="NEE158" s="45"/>
      <c r="NEF158" s="107"/>
      <c r="NEG158" s="21"/>
      <c r="NEH158" s="21"/>
      <c r="NEI158" s="164"/>
      <c r="NEJ158" s="165"/>
      <c r="NEK158" s="45"/>
      <c r="NEL158" s="165"/>
      <c r="NEM158" s="165"/>
      <c r="NEN158" s="165"/>
      <c r="NEO158" s="165"/>
      <c r="NEP158" s="165"/>
      <c r="NEQ158" s="165"/>
      <c r="NER158" s="165"/>
      <c r="NES158" s="165"/>
      <c r="NET158" s="165"/>
      <c r="NEU158" s="165"/>
      <c r="NEV158" s="165"/>
      <c r="NEW158" s="165"/>
      <c r="NEX158" s="165"/>
      <c r="NEY158" s="165"/>
      <c r="NEZ158" s="45"/>
      <c r="NFA158" s="45"/>
      <c r="NFB158" s="165"/>
      <c r="NFC158" s="165"/>
      <c r="NFD158" s="165"/>
      <c r="NFE158" s="45"/>
      <c r="NFF158" s="165"/>
      <c r="NFG158" s="45"/>
      <c r="NFH158" s="165"/>
      <c r="NFI158" s="45"/>
      <c r="NFJ158" s="165"/>
      <c r="NFK158" s="45"/>
      <c r="NFL158" s="107"/>
      <c r="NFM158" s="21"/>
      <c r="NFN158" s="21"/>
      <c r="NFO158" s="164"/>
      <c r="NFP158" s="165"/>
      <c r="NFQ158" s="45"/>
      <c r="NFR158" s="165"/>
      <c r="NFS158" s="165"/>
      <c r="NFT158" s="165"/>
      <c r="NFU158" s="165"/>
      <c r="NFV158" s="165"/>
      <c r="NFW158" s="165"/>
      <c r="NFX158" s="165"/>
      <c r="NFY158" s="165"/>
      <c r="NFZ158" s="165"/>
      <c r="NGA158" s="165"/>
      <c r="NGB158" s="165"/>
      <c r="NGC158" s="165"/>
      <c r="NGD158" s="165"/>
      <c r="NGE158" s="165"/>
      <c r="NGF158" s="45"/>
      <c r="NGG158" s="45"/>
      <c r="NGH158" s="165"/>
      <c r="NGI158" s="165"/>
      <c r="NGJ158" s="165"/>
      <c r="NGK158" s="45"/>
      <c r="NGL158" s="165"/>
      <c r="NGM158" s="45"/>
      <c r="NGN158" s="165"/>
      <c r="NGO158" s="45"/>
      <c r="NGP158" s="165"/>
      <c r="NGQ158" s="45"/>
      <c r="NGR158" s="107"/>
      <c r="NGS158" s="21"/>
      <c r="NGT158" s="21"/>
      <c r="NGU158" s="164"/>
      <c r="NGV158" s="165"/>
      <c r="NGW158" s="45"/>
      <c r="NGX158" s="165"/>
      <c r="NGY158" s="165"/>
      <c r="NGZ158" s="165"/>
      <c r="NHA158" s="165"/>
      <c r="NHB158" s="165"/>
      <c r="NHC158" s="165"/>
      <c r="NHD158" s="165"/>
      <c r="NHE158" s="165"/>
      <c r="NHF158" s="165"/>
      <c r="NHG158" s="165"/>
      <c r="NHH158" s="165"/>
      <c r="NHI158" s="165"/>
      <c r="NHJ158" s="165"/>
      <c r="NHK158" s="165"/>
      <c r="NHL158" s="45"/>
      <c r="NHM158" s="45"/>
      <c r="NHN158" s="165"/>
      <c r="NHO158" s="165"/>
      <c r="NHP158" s="165"/>
      <c r="NHQ158" s="45"/>
      <c r="NHR158" s="165"/>
      <c r="NHS158" s="45"/>
      <c r="NHT158" s="165"/>
      <c r="NHU158" s="45"/>
      <c r="NHV158" s="165"/>
      <c r="NHW158" s="45"/>
      <c r="NHX158" s="107"/>
      <c r="NHY158" s="21"/>
      <c r="NHZ158" s="21"/>
      <c r="NIA158" s="164"/>
      <c r="NIB158" s="165"/>
      <c r="NIC158" s="45"/>
      <c r="NID158" s="165"/>
      <c r="NIE158" s="165"/>
      <c r="NIF158" s="165"/>
      <c r="NIG158" s="165"/>
      <c r="NIH158" s="165"/>
      <c r="NII158" s="165"/>
      <c r="NIJ158" s="165"/>
      <c r="NIK158" s="165"/>
      <c r="NIL158" s="165"/>
      <c r="NIM158" s="165"/>
      <c r="NIN158" s="165"/>
      <c r="NIO158" s="165"/>
      <c r="NIP158" s="165"/>
      <c r="NIQ158" s="165"/>
      <c r="NIR158" s="45"/>
      <c r="NIS158" s="45"/>
      <c r="NIT158" s="165"/>
      <c r="NIU158" s="165"/>
      <c r="NIV158" s="165"/>
      <c r="NIW158" s="45"/>
      <c r="NIX158" s="165"/>
      <c r="NIY158" s="45"/>
      <c r="NIZ158" s="165"/>
      <c r="NJA158" s="45"/>
      <c r="NJB158" s="165"/>
      <c r="NJC158" s="45"/>
      <c r="NJD158" s="107"/>
      <c r="NJE158" s="21"/>
      <c r="NJF158" s="21"/>
      <c r="NJG158" s="164"/>
      <c r="NJH158" s="165"/>
      <c r="NJI158" s="45"/>
      <c r="NJJ158" s="165"/>
      <c r="NJK158" s="165"/>
      <c r="NJL158" s="165"/>
      <c r="NJM158" s="165"/>
      <c r="NJN158" s="165"/>
      <c r="NJO158" s="165"/>
      <c r="NJP158" s="165"/>
      <c r="NJQ158" s="165"/>
      <c r="NJR158" s="165"/>
      <c r="NJS158" s="165"/>
      <c r="NJT158" s="165"/>
      <c r="NJU158" s="165"/>
      <c r="NJV158" s="165"/>
      <c r="NJW158" s="165"/>
      <c r="NJX158" s="45"/>
      <c r="NJY158" s="45"/>
      <c r="NJZ158" s="165"/>
      <c r="NKA158" s="165"/>
      <c r="NKB158" s="165"/>
      <c r="NKC158" s="45"/>
      <c r="NKD158" s="165"/>
      <c r="NKE158" s="45"/>
      <c r="NKF158" s="165"/>
      <c r="NKG158" s="45"/>
      <c r="NKH158" s="165"/>
      <c r="NKI158" s="45"/>
      <c r="NKJ158" s="107"/>
      <c r="NKK158" s="21"/>
      <c r="NKL158" s="21"/>
      <c r="NKM158" s="164"/>
      <c r="NKN158" s="165"/>
      <c r="NKO158" s="45"/>
      <c r="NKP158" s="165"/>
      <c r="NKQ158" s="165"/>
      <c r="NKR158" s="165"/>
      <c r="NKS158" s="165"/>
      <c r="NKT158" s="165"/>
      <c r="NKU158" s="165"/>
      <c r="NKV158" s="165"/>
      <c r="NKW158" s="165"/>
      <c r="NKX158" s="165"/>
      <c r="NKY158" s="165"/>
      <c r="NKZ158" s="165"/>
      <c r="NLA158" s="165"/>
      <c r="NLB158" s="165"/>
      <c r="NLC158" s="165"/>
      <c r="NLD158" s="45"/>
      <c r="NLE158" s="45"/>
      <c r="NLF158" s="165"/>
      <c r="NLG158" s="165"/>
      <c r="NLH158" s="165"/>
      <c r="NLI158" s="45"/>
      <c r="NLJ158" s="165"/>
      <c r="NLK158" s="45"/>
      <c r="NLL158" s="165"/>
      <c r="NLM158" s="45"/>
      <c r="NLN158" s="165"/>
      <c r="NLO158" s="45"/>
      <c r="NLP158" s="107"/>
      <c r="NLQ158" s="21"/>
      <c r="NLR158" s="21"/>
      <c r="NLS158" s="164"/>
      <c r="NLT158" s="165"/>
      <c r="NLU158" s="45"/>
      <c r="NLV158" s="165"/>
      <c r="NLW158" s="165"/>
      <c r="NLX158" s="165"/>
      <c r="NLY158" s="165"/>
      <c r="NLZ158" s="165"/>
      <c r="NMA158" s="165"/>
      <c r="NMB158" s="165"/>
      <c r="NMC158" s="165"/>
      <c r="NMD158" s="165"/>
      <c r="NME158" s="165"/>
      <c r="NMF158" s="165"/>
      <c r="NMG158" s="165"/>
      <c r="NMH158" s="165"/>
      <c r="NMI158" s="165"/>
      <c r="NMJ158" s="45"/>
      <c r="NMK158" s="45"/>
      <c r="NML158" s="165"/>
      <c r="NMM158" s="165"/>
      <c r="NMN158" s="165"/>
      <c r="NMO158" s="45"/>
      <c r="NMP158" s="165"/>
      <c r="NMQ158" s="45"/>
      <c r="NMR158" s="165"/>
      <c r="NMS158" s="45"/>
      <c r="NMT158" s="165"/>
      <c r="NMU158" s="45"/>
      <c r="NMV158" s="107"/>
      <c r="NMW158" s="21"/>
      <c r="NMX158" s="21"/>
      <c r="NMY158" s="164"/>
      <c r="NMZ158" s="165"/>
      <c r="NNA158" s="45"/>
      <c r="NNB158" s="165"/>
      <c r="NNC158" s="165"/>
      <c r="NND158" s="165"/>
      <c r="NNE158" s="165"/>
      <c r="NNF158" s="165"/>
      <c r="NNG158" s="165"/>
      <c r="NNH158" s="165"/>
      <c r="NNI158" s="165"/>
      <c r="NNJ158" s="165"/>
      <c r="NNK158" s="165"/>
      <c r="NNL158" s="165"/>
      <c r="NNM158" s="165"/>
      <c r="NNN158" s="165"/>
      <c r="NNO158" s="165"/>
      <c r="NNP158" s="45"/>
      <c r="NNQ158" s="45"/>
      <c r="NNR158" s="165"/>
      <c r="NNS158" s="165"/>
      <c r="NNT158" s="165"/>
      <c r="NNU158" s="45"/>
      <c r="NNV158" s="165"/>
      <c r="NNW158" s="45"/>
      <c r="NNX158" s="165"/>
      <c r="NNY158" s="45"/>
      <c r="NNZ158" s="165"/>
      <c r="NOA158" s="45"/>
      <c r="NOB158" s="107"/>
      <c r="NOC158" s="21"/>
      <c r="NOD158" s="21"/>
      <c r="NOE158" s="164"/>
      <c r="NOF158" s="165"/>
      <c r="NOG158" s="45"/>
      <c r="NOH158" s="165"/>
      <c r="NOI158" s="165"/>
      <c r="NOJ158" s="165"/>
      <c r="NOK158" s="165"/>
      <c r="NOL158" s="165"/>
      <c r="NOM158" s="165"/>
      <c r="NON158" s="165"/>
      <c r="NOO158" s="165"/>
      <c r="NOP158" s="165"/>
      <c r="NOQ158" s="165"/>
      <c r="NOR158" s="165"/>
      <c r="NOS158" s="165"/>
      <c r="NOT158" s="165"/>
      <c r="NOU158" s="165"/>
      <c r="NOV158" s="45"/>
      <c r="NOW158" s="45"/>
      <c r="NOX158" s="165"/>
      <c r="NOY158" s="165"/>
      <c r="NOZ158" s="165"/>
      <c r="NPA158" s="45"/>
      <c r="NPB158" s="165"/>
      <c r="NPC158" s="45"/>
      <c r="NPD158" s="165"/>
      <c r="NPE158" s="45"/>
      <c r="NPF158" s="165"/>
      <c r="NPG158" s="45"/>
      <c r="NPH158" s="107"/>
      <c r="NPI158" s="21"/>
      <c r="NPJ158" s="21"/>
      <c r="NPK158" s="164"/>
      <c r="NPL158" s="165"/>
      <c r="NPM158" s="45"/>
      <c r="NPN158" s="165"/>
      <c r="NPO158" s="165"/>
      <c r="NPP158" s="165"/>
      <c r="NPQ158" s="165"/>
      <c r="NPR158" s="165"/>
      <c r="NPS158" s="165"/>
      <c r="NPT158" s="165"/>
      <c r="NPU158" s="165"/>
      <c r="NPV158" s="165"/>
      <c r="NPW158" s="165"/>
      <c r="NPX158" s="165"/>
      <c r="NPY158" s="165"/>
      <c r="NPZ158" s="165"/>
      <c r="NQA158" s="165"/>
      <c r="NQB158" s="45"/>
      <c r="NQC158" s="45"/>
      <c r="NQD158" s="165"/>
      <c r="NQE158" s="165"/>
      <c r="NQF158" s="165"/>
      <c r="NQG158" s="45"/>
      <c r="NQH158" s="165"/>
      <c r="NQI158" s="45"/>
      <c r="NQJ158" s="165"/>
      <c r="NQK158" s="45"/>
      <c r="NQL158" s="165"/>
      <c r="NQM158" s="45"/>
      <c r="NQN158" s="107"/>
      <c r="NQO158" s="21"/>
      <c r="NQP158" s="21"/>
      <c r="NQQ158" s="164"/>
      <c r="NQR158" s="165"/>
      <c r="NQS158" s="45"/>
      <c r="NQT158" s="165"/>
      <c r="NQU158" s="165"/>
      <c r="NQV158" s="165"/>
      <c r="NQW158" s="165"/>
      <c r="NQX158" s="165"/>
      <c r="NQY158" s="165"/>
      <c r="NQZ158" s="165"/>
      <c r="NRA158" s="165"/>
      <c r="NRB158" s="165"/>
      <c r="NRC158" s="165"/>
      <c r="NRD158" s="165"/>
      <c r="NRE158" s="165"/>
      <c r="NRF158" s="165"/>
      <c r="NRG158" s="165"/>
      <c r="NRH158" s="45"/>
      <c r="NRI158" s="45"/>
      <c r="NRJ158" s="165"/>
      <c r="NRK158" s="165"/>
      <c r="NRL158" s="165"/>
      <c r="NRM158" s="45"/>
      <c r="NRN158" s="165"/>
      <c r="NRO158" s="45"/>
      <c r="NRP158" s="165"/>
      <c r="NRQ158" s="45"/>
      <c r="NRR158" s="165"/>
      <c r="NRS158" s="45"/>
      <c r="NRT158" s="107"/>
      <c r="NRU158" s="21"/>
      <c r="NRV158" s="21"/>
      <c r="NRW158" s="164"/>
      <c r="NRX158" s="165"/>
      <c r="NRY158" s="45"/>
      <c r="NRZ158" s="165"/>
      <c r="NSA158" s="165"/>
      <c r="NSB158" s="165"/>
      <c r="NSC158" s="165"/>
      <c r="NSD158" s="165"/>
      <c r="NSE158" s="165"/>
      <c r="NSF158" s="165"/>
      <c r="NSG158" s="165"/>
      <c r="NSH158" s="165"/>
      <c r="NSI158" s="165"/>
      <c r="NSJ158" s="165"/>
      <c r="NSK158" s="165"/>
      <c r="NSL158" s="165"/>
      <c r="NSM158" s="165"/>
      <c r="NSN158" s="45"/>
      <c r="NSO158" s="45"/>
      <c r="NSP158" s="165"/>
      <c r="NSQ158" s="165"/>
      <c r="NSR158" s="165"/>
      <c r="NSS158" s="45"/>
      <c r="NST158" s="165"/>
      <c r="NSU158" s="45"/>
      <c r="NSV158" s="165"/>
      <c r="NSW158" s="45"/>
      <c r="NSX158" s="165"/>
      <c r="NSY158" s="45"/>
      <c r="NSZ158" s="107"/>
      <c r="NTA158" s="21"/>
      <c r="NTB158" s="21"/>
      <c r="NTC158" s="164"/>
      <c r="NTD158" s="165"/>
      <c r="NTE158" s="45"/>
      <c r="NTF158" s="165"/>
      <c r="NTG158" s="165"/>
      <c r="NTH158" s="165"/>
      <c r="NTI158" s="165"/>
      <c r="NTJ158" s="165"/>
      <c r="NTK158" s="165"/>
      <c r="NTL158" s="165"/>
      <c r="NTM158" s="165"/>
      <c r="NTN158" s="165"/>
      <c r="NTO158" s="165"/>
      <c r="NTP158" s="165"/>
      <c r="NTQ158" s="165"/>
      <c r="NTR158" s="165"/>
      <c r="NTS158" s="165"/>
      <c r="NTT158" s="45"/>
      <c r="NTU158" s="45"/>
      <c r="NTV158" s="165"/>
      <c r="NTW158" s="165"/>
      <c r="NTX158" s="165"/>
      <c r="NTY158" s="45"/>
      <c r="NTZ158" s="165"/>
      <c r="NUA158" s="45"/>
      <c r="NUB158" s="165"/>
      <c r="NUC158" s="45"/>
      <c r="NUD158" s="165"/>
      <c r="NUE158" s="45"/>
      <c r="NUF158" s="107"/>
      <c r="NUG158" s="21"/>
      <c r="NUH158" s="21"/>
      <c r="NUI158" s="164"/>
      <c r="NUJ158" s="165"/>
      <c r="NUK158" s="45"/>
      <c r="NUL158" s="165"/>
      <c r="NUM158" s="165"/>
      <c r="NUN158" s="165"/>
      <c r="NUO158" s="165"/>
      <c r="NUP158" s="165"/>
      <c r="NUQ158" s="165"/>
      <c r="NUR158" s="165"/>
      <c r="NUS158" s="165"/>
      <c r="NUT158" s="165"/>
      <c r="NUU158" s="165"/>
      <c r="NUV158" s="165"/>
      <c r="NUW158" s="165"/>
      <c r="NUX158" s="165"/>
      <c r="NUY158" s="165"/>
      <c r="NUZ158" s="45"/>
      <c r="NVA158" s="45"/>
      <c r="NVB158" s="165"/>
      <c r="NVC158" s="165"/>
      <c r="NVD158" s="165"/>
      <c r="NVE158" s="45"/>
      <c r="NVF158" s="165"/>
      <c r="NVG158" s="45"/>
      <c r="NVH158" s="165"/>
      <c r="NVI158" s="45"/>
      <c r="NVJ158" s="165"/>
      <c r="NVK158" s="45"/>
      <c r="NVL158" s="107"/>
      <c r="NVM158" s="21"/>
      <c r="NVN158" s="21"/>
      <c r="NVO158" s="164"/>
      <c r="NVP158" s="165"/>
      <c r="NVQ158" s="45"/>
      <c r="NVR158" s="165"/>
      <c r="NVS158" s="165"/>
      <c r="NVT158" s="165"/>
      <c r="NVU158" s="165"/>
      <c r="NVV158" s="165"/>
      <c r="NVW158" s="165"/>
      <c r="NVX158" s="165"/>
      <c r="NVY158" s="165"/>
      <c r="NVZ158" s="165"/>
      <c r="NWA158" s="165"/>
      <c r="NWB158" s="165"/>
      <c r="NWC158" s="165"/>
      <c r="NWD158" s="165"/>
      <c r="NWE158" s="165"/>
      <c r="NWF158" s="45"/>
      <c r="NWG158" s="45"/>
      <c r="NWH158" s="165"/>
      <c r="NWI158" s="165"/>
      <c r="NWJ158" s="165"/>
      <c r="NWK158" s="45"/>
      <c r="NWL158" s="165"/>
      <c r="NWM158" s="45"/>
      <c r="NWN158" s="165"/>
      <c r="NWO158" s="45"/>
      <c r="NWP158" s="165"/>
      <c r="NWQ158" s="45"/>
      <c r="NWR158" s="107"/>
      <c r="NWS158" s="21"/>
      <c r="NWT158" s="21"/>
      <c r="NWU158" s="164"/>
      <c r="NWV158" s="165"/>
      <c r="NWW158" s="45"/>
      <c r="NWX158" s="165"/>
      <c r="NWY158" s="165"/>
      <c r="NWZ158" s="165"/>
      <c r="NXA158" s="165"/>
      <c r="NXB158" s="165"/>
      <c r="NXC158" s="165"/>
      <c r="NXD158" s="165"/>
      <c r="NXE158" s="165"/>
      <c r="NXF158" s="165"/>
      <c r="NXG158" s="165"/>
      <c r="NXH158" s="165"/>
      <c r="NXI158" s="165"/>
      <c r="NXJ158" s="165"/>
      <c r="NXK158" s="165"/>
      <c r="NXL158" s="45"/>
      <c r="NXM158" s="45"/>
      <c r="NXN158" s="165"/>
      <c r="NXO158" s="165"/>
      <c r="NXP158" s="165"/>
      <c r="NXQ158" s="45"/>
      <c r="NXR158" s="165"/>
      <c r="NXS158" s="45"/>
      <c r="NXT158" s="165"/>
      <c r="NXU158" s="45"/>
      <c r="NXV158" s="165"/>
      <c r="NXW158" s="45"/>
      <c r="NXX158" s="107"/>
      <c r="NXY158" s="21"/>
      <c r="NXZ158" s="21"/>
      <c r="NYA158" s="164"/>
      <c r="NYB158" s="165"/>
      <c r="NYC158" s="45"/>
      <c r="NYD158" s="165"/>
      <c r="NYE158" s="165"/>
      <c r="NYF158" s="165"/>
      <c r="NYG158" s="165"/>
      <c r="NYH158" s="165"/>
      <c r="NYI158" s="165"/>
      <c r="NYJ158" s="165"/>
      <c r="NYK158" s="165"/>
      <c r="NYL158" s="165"/>
      <c r="NYM158" s="165"/>
      <c r="NYN158" s="165"/>
      <c r="NYO158" s="165"/>
      <c r="NYP158" s="165"/>
      <c r="NYQ158" s="165"/>
      <c r="NYR158" s="45"/>
      <c r="NYS158" s="45"/>
      <c r="NYT158" s="165"/>
      <c r="NYU158" s="165"/>
      <c r="NYV158" s="165"/>
      <c r="NYW158" s="45"/>
      <c r="NYX158" s="165"/>
      <c r="NYY158" s="45"/>
      <c r="NYZ158" s="165"/>
      <c r="NZA158" s="45"/>
      <c r="NZB158" s="165"/>
      <c r="NZC158" s="45"/>
      <c r="NZD158" s="107"/>
      <c r="NZE158" s="21"/>
      <c r="NZF158" s="21"/>
      <c r="NZG158" s="164"/>
      <c r="NZH158" s="165"/>
      <c r="NZI158" s="45"/>
      <c r="NZJ158" s="165"/>
      <c r="NZK158" s="165"/>
      <c r="NZL158" s="165"/>
      <c r="NZM158" s="165"/>
      <c r="NZN158" s="165"/>
      <c r="NZO158" s="165"/>
      <c r="NZP158" s="165"/>
      <c r="NZQ158" s="165"/>
      <c r="NZR158" s="165"/>
      <c r="NZS158" s="165"/>
      <c r="NZT158" s="165"/>
      <c r="NZU158" s="165"/>
      <c r="NZV158" s="165"/>
      <c r="NZW158" s="165"/>
      <c r="NZX158" s="45"/>
      <c r="NZY158" s="45"/>
      <c r="NZZ158" s="165"/>
      <c r="OAA158" s="165"/>
      <c r="OAB158" s="165"/>
      <c r="OAC158" s="45"/>
      <c r="OAD158" s="165"/>
      <c r="OAE158" s="45"/>
      <c r="OAF158" s="165"/>
      <c r="OAG158" s="45"/>
      <c r="OAH158" s="165"/>
      <c r="OAI158" s="45"/>
      <c r="OAJ158" s="107"/>
      <c r="OAK158" s="21"/>
      <c r="OAL158" s="21"/>
      <c r="OAM158" s="164"/>
      <c r="OAN158" s="165"/>
      <c r="OAO158" s="45"/>
      <c r="OAP158" s="165"/>
      <c r="OAQ158" s="165"/>
      <c r="OAR158" s="165"/>
      <c r="OAS158" s="165"/>
      <c r="OAT158" s="165"/>
      <c r="OAU158" s="165"/>
      <c r="OAV158" s="165"/>
      <c r="OAW158" s="165"/>
      <c r="OAX158" s="165"/>
      <c r="OAY158" s="165"/>
      <c r="OAZ158" s="165"/>
      <c r="OBA158" s="165"/>
      <c r="OBB158" s="165"/>
      <c r="OBC158" s="165"/>
      <c r="OBD158" s="45"/>
      <c r="OBE158" s="45"/>
      <c r="OBF158" s="165"/>
      <c r="OBG158" s="165"/>
      <c r="OBH158" s="165"/>
      <c r="OBI158" s="45"/>
      <c r="OBJ158" s="165"/>
      <c r="OBK158" s="45"/>
      <c r="OBL158" s="165"/>
      <c r="OBM158" s="45"/>
      <c r="OBN158" s="165"/>
      <c r="OBO158" s="45"/>
      <c r="OBP158" s="107"/>
      <c r="OBQ158" s="21"/>
      <c r="OBR158" s="21"/>
      <c r="OBS158" s="164"/>
      <c r="OBT158" s="165"/>
      <c r="OBU158" s="45"/>
      <c r="OBV158" s="165"/>
      <c r="OBW158" s="165"/>
      <c r="OBX158" s="165"/>
      <c r="OBY158" s="165"/>
      <c r="OBZ158" s="165"/>
      <c r="OCA158" s="165"/>
      <c r="OCB158" s="165"/>
      <c r="OCC158" s="165"/>
      <c r="OCD158" s="165"/>
      <c r="OCE158" s="165"/>
      <c r="OCF158" s="165"/>
      <c r="OCG158" s="165"/>
      <c r="OCH158" s="165"/>
      <c r="OCI158" s="165"/>
      <c r="OCJ158" s="45"/>
      <c r="OCK158" s="45"/>
      <c r="OCL158" s="165"/>
      <c r="OCM158" s="165"/>
      <c r="OCN158" s="165"/>
      <c r="OCO158" s="45"/>
      <c r="OCP158" s="165"/>
      <c r="OCQ158" s="45"/>
      <c r="OCR158" s="165"/>
      <c r="OCS158" s="45"/>
      <c r="OCT158" s="165"/>
      <c r="OCU158" s="45"/>
      <c r="OCV158" s="107"/>
      <c r="OCW158" s="21"/>
      <c r="OCX158" s="21"/>
      <c r="OCY158" s="164"/>
      <c r="OCZ158" s="165"/>
      <c r="ODA158" s="45"/>
      <c r="ODB158" s="165"/>
      <c r="ODC158" s="165"/>
      <c r="ODD158" s="165"/>
      <c r="ODE158" s="165"/>
      <c r="ODF158" s="165"/>
      <c r="ODG158" s="165"/>
      <c r="ODH158" s="165"/>
      <c r="ODI158" s="165"/>
      <c r="ODJ158" s="165"/>
      <c r="ODK158" s="165"/>
      <c r="ODL158" s="165"/>
      <c r="ODM158" s="165"/>
      <c r="ODN158" s="165"/>
      <c r="ODO158" s="165"/>
      <c r="ODP158" s="45"/>
      <c r="ODQ158" s="45"/>
      <c r="ODR158" s="165"/>
      <c r="ODS158" s="165"/>
      <c r="ODT158" s="165"/>
      <c r="ODU158" s="45"/>
      <c r="ODV158" s="165"/>
      <c r="ODW158" s="45"/>
      <c r="ODX158" s="165"/>
      <c r="ODY158" s="45"/>
      <c r="ODZ158" s="165"/>
      <c r="OEA158" s="45"/>
      <c r="OEB158" s="107"/>
      <c r="OEC158" s="21"/>
      <c r="OED158" s="21"/>
      <c r="OEE158" s="164"/>
      <c r="OEF158" s="165"/>
      <c r="OEG158" s="45"/>
      <c r="OEH158" s="165"/>
      <c r="OEI158" s="165"/>
      <c r="OEJ158" s="165"/>
      <c r="OEK158" s="165"/>
      <c r="OEL158" s="165"/>
      <c r="OEM158" s="165"/>
      <c r="OEN158" s="165"/>
      <c r="OEO158" s="165"/>
      <c r="OEP158" s="165"/>
      <c r="OEQ158" s="165"/>
      <c r="OER158" s="165"/>
      <c r="OES158" s="165"/>
      <c r="OET158" s="165"/>
      <c r="OEU158" s="165"/>
      <c r="OEV158" s="45"/>
      <c r="OEW158" s="45"/>
      <c r="OEX158" s="165"/>
      <c r="OEY158" s="165"/>
      <c r="OEZ158" s="165"/>
      <c r="OFA158" s="45"/>
      <c r="OFB158" s="165"/>
      <c r="OFC158" s="45"/>
      <c r="OFD158" s="165"/>
      <c r="OFE158" s="45"/>
      <c r="OFF158" s="165"/>
      <c r="OFG158" s="45"/>
      <c r="OFH158" s="107"/>
      <c r="OFI158" s="21"/>
      <c r="OFJ158" s="21"/>
      <c r="OFK158" s="164"/>
      <c r="OFL158" s="165"/>
      <c r="OFM158" s="45"/>
      <c r="OFN158" s="165"/>
      <c r="OFO158" s="165"/>
      <c r="OFP158" s="165"/>
      <c r="OFQ158" s="165"/>
      <c r="OFR158" s="165"/>
      <c r="OFS158" s="165"/>
      <c r="OFT158" s="165"/>
      <c r="OFU158" s="165"/>
      <c r="OFV158" s="165"/>
      <c r="OFW158" s="165"/>
      <c r="OFX158" s="165"/>
      <c r="OFY158" s="165"/>
      <c r="OFZ158" s="165"/>
      <c r="OGA158" s="165"/>
      <c r="OGB158" s="45"/>
      <c r="OGC158" s="45"/>
      <c r="OGD158" s="165"/>
      <c r="OGE158" s="165"/>
      <c r="OGF158" s="165"/>
      <c r="OGG158" s="45"/>
      <c r="OGH158" s="165"/>
      <c r="OGI158" s="45"/>
      <c r="OGJ158" s="165"/>
      <c r="OGK158" s="45"/>
      <c r="OGL158" s="165"/>
      <c r="OGM158" s="45"/>
      <c r="OGN158" s="107"/>
      <c r="OGO158" s="21"/>
      <c r="OGP158" s="21"/>
      <c r="OGQ158" s="164"/>
      <c r="OGR158" s="165"/>
      <c r="OGS158" s="45"/>
      <c r="OGT158" s="165"/>
      <c r="OGU158" s="165"/>
      <c r="OGV158" s="165"/>
      <c r="OGW158" s="165"/>
      <c r="OGX158" s="165"/>
      <c r="OGY158" s="165"/>
      <c r="OGZ158" s="165"/>
      <c r="OHA158" s="165"/>
      <c r="OHB158" s="165"/>
      <c r="OHC158" s="165"/>
      <c r="OHD158" s="165"/>
      <c r="OHE158" s="165"/>
      <c r="OHF158" s="165"/>
      <c r="OHG158" s="165"/>
      <c r="OHH158" s="45"/>
      <c r="OHI158" s="45"/>
      <c r="OHJ158" s="165"/>
      <c r="OHK158" s="165"/>
      <c r="OHL158" s="165"/>
      <c r="OHM158" s="45"/>
      <c r="OHN158" s="165"/>
      <c r="OHO158" s="45"/>
      <c r="OHP158" s="165"/>
      <c r="OHQ158" s="45"/>
      <c r="OHR158" s="165"/>
      <c r="OHS158" s="45"/>
      <c r="OHT158" s="107"/>
      <c r="OHU158" s="21"/>
      <c r="OHV158" s="21"/>
      <c r="OHW158" s="164"/>
      <c r="OHX158" s="165"/>
      <c r="OHY158" s="45"/>
      <c r="OHZ158" s="165"/>
      <c r="OIA158" s="165"/>
      <c r="OIB158" s="165"/>
      <c r="OIC158" s="165"/>
      <c r="OID158" s="165"/>
      <c r="OIE158" s="165"/>
      <c r="OIF158" s="165"/>
      <c r="OIG158" s="165"/>
      <c r="OIH158" s="165"/>
      <c r="OII158" s="165"/>
      <c r="OIJ158" s="165"/>
      <c r="OIK158" s="165"/>
      <c r="OIL158" s="165"/>
      <c r="OIM158" s="165"/>
      <c r="OIN158" s="45"/>
      <c r="OIO158" s="45"/>
      <c r="OIP158" s="165"/>
      <c r="OIQ158" s="165"/>
      <c r="OIR158" s="165"/>
      <c r="OIS158" s="45"/>
      <c r="OIT158" s="165"/>
      <c r="OIU158" s="45"/>
      <c r="OIV158" s="165"/>
      <c r="OIW158" s="45"/>
      <c r="OIX158" s="165"/>
      <c r="OIY158" s="45"/>
      <c r="OIZ158" s="107"/>
      <c r="OJA158" s="21"/>
      <c r="OJB158" s="21"/>
      <c r="OJC158" s="164"/>
      <c r="OJD158" s="165"/>
      <c r="OJE158" s="45"/>
      <c r="OJF158" s="165"/>
      <c r="OJG158" s="165"/>
      <c r="OJH158" s="165"/>
      <c r="OJI158" s="165"/>
      <c r="OJJ158" s="165"/>
      <c r="OJK158" s="165"/>
      <c r="OJL158" s="165"/>
      <c r="OJM158" s="165"/>
      <c r="OJN158" s="165"/>
      <c r="OJO158" s="165"/>
      <c r="OJP158" s="165"/>
      <c r="OJQ158" s="165"/>
      <c r="OJR158" s="165"/>
      <c r="OJS158" s="165"/>
      <c r="OJT158" s="45"/>
      <c r="OJU158" s="45"/>
      <c r="OJV158" s="165"/>
      <c r="OJW158" s="165"/>
      <c r="OJX158" s="165"/>
      <c r="OJY158" s="45"/>
      <c r="OJZ158" s="165"/>
      <c r="OKA158" s="45"/>
      <c r="OKB158" s="165"/>
      <c r="OKC158" s="45"/>
      <c r="OKD158" s="165"/>
      <c r="OKE158" s="45"/>
      <c r="OKF158" s="107"/>
      <c r="OKG158" s="21"/>
      <c r="OKH158" s="21"/>
      <c r="OKI158" s="164"/>
      <c r="OKJ158" s="165"/>
      <c r="OKK158" s="45"/>
      <c r="OKL158" s="165"/>
      <c r="OKM158" s="165"/>
      <c r="OKN158" s="165"/>
      <c r="OKO158" s="165"/>
      <c r="OKP158" s="165"/>
      <c r="OKQ158" s="165"/>
      <c r="OKR158" s="165"/>
      <c r="OKS158" s="165"/>
      <c r="OKT158" s="165"/>
      <c r="OKU158" s="165"/>
      <c r="OKV158" s="165"/>
      <c r="OKW158" s="165"/>
      <c r="OKX158" s="165"/>
      <c r="OKY158" s="165"/>
      <c r="OKZ158" s="45"/>
      <c r="OLA158" s="45"/>
      <c r="OLB158" s="165"/>
      <c r="OLC158" s="165"/>
      <c r="OLD158" s="165"/>
      <c r="OLE158" s="45"/>
      <c r="OLF158" s="165"/>
      <c r="OLG158" s="45"/>
      <c r="OLH158" s="165"/>
      <c r="OLI158" s="45"/>
      <c r="OLJ158" s="165"/>
      <c r="OLK158" s="45"/>
      <c r="OLL158" s="107"/>
      <c r="OLM158" s="21"/>
      <c r="OLN158" s="21"/>
      <c r="OLO158" s="164"/>
      <c r="OLP158" s="165"/>
      <c r="OLQ158" s="45"/>
      <c r="OLR158" s="165"/>
      <c r="OLS158" s="165"/>
      <c r="OLT158" s="165"/>
      <c r="OLU158" s="165"/>
      <c r="OLV158" s="165"/>
      <c r="OLW158" s="165"/>
      <c r="OLX158" s="165"/>
      <c r="OLY158" s="165"/>
      <c r="OLZ158" s="165"/>
      <c r="OMA158" s="165"/>
      <c r="OMB158" s="165"/>
      <c r="OMC158" s="165"/>
      <c r="OMD158" s="165"/>
      <c r="OME158" s="165"/>
      <c r="OMF158" s="45"/>
      <c r="OMG158" s="45"/>
      <c r="OMH158" s="165"/>
      <c r="OMI158" s="165"/>
      <c r="OMJ158" s="165"/>
      <c r="OMK158" s="45"/>
      <c r="OML158" s="165"/>
      <c r="OMM158" s="45"/>
      <c r="OMN158" s="165"/>
      <c r="OMO158" s="45"/>
      <c r="OMP158" s="165"/>
      <c r="OMQ158" s="45"/>
      <c r="OMR158" s="107"/>
      <c r="OMS158" s="21"/>
      <c r="OMT158" s="21"/>
      <c r="OMU158" s="164"/>
      <c r="OMV158" s="165"/>
      <c r="OMW158" s="45"/>
      <c r="OMX158" s="165"/>
      <c r="OMY158" s="165"/>
      <c r="OMZ158" s="165"/>
      <c r="ONA158" s="165"/>
      <c r="ONB158" s="165"/>
      <c r="ONC158" s="165"/>
      <c r="OND158" s="165"/>
      <c r="ONE158" s="165"/>
      <c r="ONF158" s="165"/>
      <c r="ONG158" s="165"/>
      <c r="ONH158" s="165"/>
      <c r="ONI158" s="165"/>
      <c r="ONJ158" s="165"/>
      <c r="ONK158" s="165"/>
      <c r="ONL158" s="45"/>
      <c r="ONM158" s="45"/>
      <c r="ONN158" s="165"/>
      <c r="ONO158" s="165"/>
      <c r="ONP158" s="165"/>
      <c r="ONQ158" s="45"/>
      <c r="ONR158" s="165"/>
      <c r="ONS158" s="45"/>
      <c r="ONT158" s="165"/>
      <c r="ONU158" s="45"/>
      <c r="ONV158" s="165"/>
      <c r="ONW158" s="45"/>
      <c r="ONX158" s="107"/>
      <c r="ONY158" s="21"/>
      <c r="ONZ158" s="21"/>
      <c r="OOA158" s="164"/>
      <c r="OOB158" s="165"/>
      <c r="OOC158" s="45"/>
      <c r="OOD158" s="165"/>
      <c r="OOE158" s="165"/>
      <c r="OOF158" s="165"/>
      <c r="OOG158" s="165"/>
      <c r="OOH158" s="165"/>
      <c r="OOI158" s="165"/>
      <c r="OOJ158" s="165"/>
      <c r="OOK158" s="165"/>
      <c r="OOL158" s="165"/>
      <c r="OOM158" s="165"/>
      <c r="OON158" s="165"/>
      <c r="OOO158" s="165"/>
      <c r="OOP158" s="165"/>
      <c r="OOQ158" s="165"/>
      <c r="OOR158" s="45"/>
      <c r="OOS158" s="45"/>
      <c r="OOT158" s="165"/>
      <c r="OOU158" s="165"/>
      <c r="OOV158" s="165"/>
      <c r="OOW158" s="45"/>
      <c r="OOX158" s="165"/>
      <c r="OOY158" s="45"/>
      <c r="OOZ158" s="165"/>
      <c r="OPA158" s="45"/>
      <c r="OPB158" s="165"/>
      <c r="OPC158" s="45"/>
      <c r="OPD158" s="107"/>
      <c r="OPE158" s="21"/>
      <c r="OPF158" s="21"/>
      <c r="OPG158" s="164"/>
      <c r="OPH158" s="165"/>
      <c r="OPI158" s="45"/>
      <c r="OPJ158" s="165"/>
      <c r="OPK158" s="165"/>
      <c r="OPL158" s="165"/>
      <c r="OPM158" s="165"/>
      <c r="OPN158" s="165"/>
      <c r="OPO158" s="165"/>
      <c r="OPP158" s="165"/>
      <c r="OPQ158" s="165"/>
      <c r="OPR158" s="165"/>
      <c r="OPS158" s="165"/>
      <c r="OPT158" s="165"/>
      <c r="OPU158" s="165"/>
      <c r="OPV158" s="165"/>
      <c r="OPW158" s="165"/>
      <c r="OPX158" s="45"/>
      <c r="OPY158" s="45"/>
      <c r="OPZ158" s="165"/>
      <c r="OQA158" s="165"/>
      <c r="OQB158" s="165"/>
      <c r="OQC158" s="45"/>
      <c r="OQD158" s="165"/>
      <c r="OQE158" s="45"/>
      <c r="OQF158" s="165"/>
      <c r="OQG158" s="45"/>
      <c r="OQH158" s="165"/>
      <c r="OQI158" s="45"/>
      <c r="OQJ158" s="107"/>
      <c r="OQK158" s="21"/>
      <c r="OQL158" s="21"/>
      <c r="OQM158" s="164"/>
      <c r="OQN158" s="165"/>
      <c r="OQO158" s="45"/>
      <c r="OQP158" s="165"/>
      <c r="OQQ158" s="165"/>
      <c r="OQR158" s="165"/>
      <c r="OQS158" s="165"/>
      <c r="OQT158" s="165"/>
      <c r="OQU158" s="165"/>
      <c r="OQV158" s="165"/>
      <c r="OQW158" s="165"/>
      <c r="OQX158" s="165"/>
      <c r="OQY158" s="165"/>
      <c r="OQZ158" s="165"/>
      <c r="ORA158" s="165"/>
      <c r="ORB158" s="165"/>
      <c r="ORC158" s="165"/>
      <c r="ORD158" s="45"/>
      <c r="ORE158" s="45"/>
      <c r="ORF158" s="165"/>
      <c r="ORG158" s="165"/>
      <c r="ORH158" s="165"/>
      <c r="ORI158" s="45"/>
      <c r="ORJ158" s="165"/>
      <c r="ORK158" s="45"/>
      <c r="ORL158" s="165"/>
      <c r="ORM158" s="45"/>
      <c r="ORN158" s="165"/>
      <c r="ORO158" s="45"/>
      <c r="ORP158" s="107"/>
      <c r="ORQ158" s="21"/>
      <c r="ORR158" s="21"/>
      <c r="ORS158" s="164"/>
      <c r="ORT158" s="165"/>
      <c r="ORU158" s="45"/>
      <c r="ORV158" s="165"/>
      <c r="ORW158" s="165"/>
      <c r="ORX158" s="165"/>
      <c r="ORY158" s="165"/>
      <c r="ORZ158" s="165"/>
      <c r="OSA158" s="165"/>
      <c r="OSB158" s="165"/>
      <c r="OSC158" s="165"/>
      <c r="OSD158" s="165"/>
      <c r="OSE158" s="165"/>
      <c r="OSF158" s="165"/>
      <c r="OSG158" s="165"/>
      <c r="OSH158" s="165"/>
      <c r="OSI158" s="165"/>
      <c r="OSJ158" s="45"/>
      <c r="OSK158" s="45"/>
      <c r="OSL158" s="165"/>
      <c r="OSM158" s="165"/>
      <c r="OSN158" s="165"/>
      <c r="OSO158" s="45"/>
      <c r="OSP158" s="165"/>
      <c r="OSQ158" s="45"/>
      <c r="OSR158" s="165"/>
      <c r="OSS158" s="45"/>
      <c r="OST158" s="165"/>
      <c r="OSU158" s="45"/>
      <c r="OSV158" s="107"/>
      <c r="OSW158" s="21"/>
      <c r="OSX158" s="21"/>
      <c r="OSY158" s="164"/>
      <c r="OSZ158" s="165"/>
      <c r="OTA158" s="45"/>
      <c r="OTB158" s="165"/>
      <c r="OTC158" s="165"/>
      <c r="OTD158" s="165"/>
      <c r="OTE158" s="165"/>
      <c r="OTF158" s="165"/>
      <c r="OTG158" s="165"/>
      <c r="OTH158" s="165"/>
      <c r="OTI158" s="165"/>
      <c r="OTJ158" s="165"/>
      <c r="OTK158" s="165"/>
      <c r="OTL158" s="165"/>
      <c r="OTM158" s="165"/>
      <c r="OTN158" s="165"/>
      <c r="OTO158" s="165"/>
      <c r="OTP158" s="45"/>
      <c r="OTQ158" s="45"/>
      <c r="OTR158" s="165"/>
      <c r="OTS158" s="165"/>
      <c r="OTT158" s="165"/>
      <c r="OTU158" s="45"/>
      <c r="OTV158" s="165"/>
      <c r="OTW158" s="45"/>
      <c r="OTX158" s="165"/>
      <c r="OTY158" s="45"/>
      <c r="OTZ158" s="165"/>
      <c r="OUA158" s="45"/>
      <c r="OUB158" s="107"/>
      <c r="OUC158" s="21"/>
      <c r="OUD158" s="21"/>
      <c r="OUE158" s="164"/>
      <c r="OUF158" s="165"/>
      <c r="OUG158" s="45"/>
      <c r="OUH158" s="165"/>
      <c r="OUI158" s="165"/>
      <c r="OUJ158" s="165"/>
      <c r="OUK158" s="165"/>
      <c r="OUL158" s="165"/>
      <c r="OUM158" s="165"/>
      <c r="OUN158" s="165"/>
      <c r="OUO158" s="165"/>
      <c r="OUP158" s="165"/>
      <c r="OUQ158" s="165"/>
      <c r="OUR158" s="165"/>
      <c r="OUS158" s="165"/>
      <c r="OUT158" s="165"/>
      <c r="OUU158" s="165"/>
      <c r="OUV158" s="45"/>
      <c r="OUW158" s="45"/>
      <c r="OUX158" s="165"/>
      <c r="OUY158" s="165"/>
      <c r="OUZ158" s="165"/>
      <c r="OVA158" s="45"/>
      <c r="OVB158" s="165"/>
      <c r="OVC158" s="45"/>
      <c r="OVD158" s="165"/>
      <c r="OVE158" s="45"/>
      <c r="OVF158" s="165"/>
      <c r="OVG158" s="45"/>
      <c r="OVH158" s="107"/>
      <c r="OVI158" s="21"/>
      <c r="OVJ158" s="21"/>
      <c r="OVK158" s="164"/>
      <c r="OVL158" s="165"/>
      <c r="OVM158" s="45"/>
      <c r="OVN158" s="165"/>
      <c r="OVO158" s="165"/>
      <c r="OVP158" s="165"/>
      <c r="OVQ158" s="165"/>
      <c r="OVR158" s="165"/>
      <c r="OVS158" s="165"/>
      <c r="OVT158" s="165"/>
      <c r="OVU158" s="165"/>
      <c r="OVV158" s="165"/>
      <c r="OVW158" s="165"/>
      <c r="OVX158" s="165"/>
      <c r="OVY158" s="165"/>
      <c r="OVZ158" s="165"/>
      <c r="OWA158" s="165"/>
      <c r="OWB158" s="45"/>
      <c r="OWC158" s="45"/>
      <c r="OWD158" s="165"/>
      <c r="OWE158" s="165"/>
      <c r="OWF158" s="165"/>
      <c r="OWG158" s="45"/>
      <c r="OWH158" s="165"/>
      <c r="OWI158" s="45"/>
      <c r="OWJ158" s="165"/>
      <c r="OWK158" s="45"/>
      <c r="OWL158" s="165"/>
      <c r="OWM158" s="45"/>
      <c r="OWN158" s="107"/>
      <c r="OWO158" s="21"/>
      <c r="OWP158" s="21"/>
      <c r="OWQ158" s="164"/>
      <c r="OWR158" s="165"/>
      <c r="OWS158" s="45"/>
      <c r="OWT158" s="165"/>
      <c r="OWU158" s="165"/>
      <c r="OWV158" s="165"/>
      <c r="OWW158" s="165"/>
      <c r="OWX158" s="165"/>
      <c r="OWY158" s="165"/>
      <c r="OWZ158" s="165"/>
      <c r="OXA158" s="165"/>
      <c r="OXB158" s="165"/>
      <c r="OXC158" s="165"/>
      <c r="OXD158" s="165"/>
      <c r="OXE158" s="165"/>
      <c r="OXF158" s="165"/>
      <c r="OXG158" s="165"/>
      <c r="OXH158" s="45"/>
      <c r="OXI158" s="45"/>
      <c r="OXJ158" s="165"/>
      <c r="OXK158" s="165"/>
      <c r="OXL158" s="165"/>
      <c r="OXM158" s="45"/>
      <c r="OXN158" s="165"/>
      <c r="OXO158" s="45"/>
      <c r="OXP158" s="165"/>
      <c r="OXQ158" s="45"/>
      <c r="OXR158" s="165"/>
      <c r="OXS158" s="45"/>
      <c r="OXT158" s="107"/>
      <c r="OXU158" s="21"/>
      <c r="OXV158" s="21"/>
      <c r="OXW158" s="164"/>
      <c r="OXX158" s="165"/>
      <c r="OXY158" s="45"/>
      <c r="OXZ158" s="165"/>
      <c r="OYA158" s="165"/>
      <c r="OYB158" s="165"/>
      <c r="OYC158" s="165"/>
      <c r="OYD158" s="165"/>
      <c r="OYE158" s="165"/>
      <c r="OYF158" s="165"/>
      <c r="OYG158" s="165"/>
      <c r="OYH158" s="165"/>
      <c r="OYI158" s="165"/>
      <c r="OYJ158" s="165"/>
      <c r="OYK158" s="165"/>
      <c r="OYL158" s="165"/>
      <c r="OYM158" s="165"/>
      <c r="OYN158" s="45"/>
      <c r="OYO158" s="45"/>
      <c r="OYP158" s="165"/>
      <c r="OYQ158" s="165"/>
      <c r="OYR158" s="165"/>
      <c r="OYS158" s="45"/>
      <c r="OYT158" s="165"/>
      <c r="OYU158" s="45"/>
      <c r="OYV158" s="165"/>
      <c r="OYW158" s="45"/>
      <c r="OYX158" s="165"/>
      <c r="OYY158" s="45"/>
      <c r="OYZ158" s="107"/>
      <c r="OZA158" s="21"/>
      <c r="OZB158" s="21"/>
      <c r="OZC158" s="164"/>
      <c r="OZD158" s="165"/>
      <c r="OZE158" s="45"/>
      <c r="OZF158" s="165"/>
      <c r="OZG158" s="165"/>
      <c r="OZH158" s="165"/>
      <c r="OZI158" s="165"/>
      <c r="OZJ158" s="165"/>
      <c r="OZK158" s="165"/>
      <c r="OZL158" s="165"/>
      <c r="OZM158" s="165"/>
      <c r="OZN158" s="165"/>
      <c r="OZO158" s="165"/>
      <c r="OZP158" s="165"/>
      <c r="OZQ158" s="165"/>
      <c r="OZR158" s="165"/>
      <c r="OZS158" s="165"/>
      <c r="OZT158" s="45"/>
      <c r="OZU158" s="45"/>
      <c r="OZV158" s="165"/>
      <c r="OZW158" s="165"/>
      <c r="OZX158" s="165"/>
      <c r="OZY158" s="45"/>
      <c r="OZZ158" s="165"/>
      <c r="PAA158" s="45"/>
      <c r="PAB158" s="165"/>
      <c r="PAC158" s="45"/>
      <c r="PAD158" s="165"/>
      <c r="PAE158" s="45"/>
      <c r="PAF158" s="107"/>
      <c r="PAG158" s="21"/>
      <c r="PAH158" s="21"/>
      <c r="PAI158" s="164"/>
      <c r="PAJ158" s="165"/>
      <c r="PAK158" s="45"/>
      <c r="PAL158" s="165"/>
      <c r="PAM158" s="165"/>
      <c r="PAN158" s="165"/>
      <c r="PAO158" s="165"/>
      <c r="PAP158" s="165"/>
      <c r="PAQ158" s="165"/>
      <c r="PAR158" s="165"/>
      <c r="PAS158" s="165"/>
      <c r="PAT158" s="165"/>
      <c r="PAU158" s="165"/>
      <c r="PAV158" s="165"/>
      <c r="PAW158" s="165"/>
      <c r="PAX158" s="165"/>
      <c r="PAY158" s="165"/>
      <c r="PAZ158" s="45"/>
      <c r="PBA158" s="45"/>
      <c r="PBB158" s="165"/>
      <c r="PBC158" s="165"/>
      <c r="PBD158" s="165"/>
      <c r="PBE158" s="45"/>
      <c r="PBF158" s="165"/>
      <c r="PBG158" s="45"/>
      <c r="PBH158" s="165"/>
      <c r="PBI158" s="45"/>
      <c r="PBJ158" s="165"/>
      <c r="PBK158" s="45"/>
      <c r="PBL158" s="107"/>
      <c r="PBM158" s="21"/>
      <c r="PBN158" s="21"/>
      <c r="PBO158" s="164"/>
      <c r="PBP158" s="165"/>
      <c r="PBQ158" s="45"/>
      <c r="PBR158" s="165"/>
      <c r="PBS158" s="165"/>
      <c r="PBT158" s="165"/>
      <c r="PBU158" s="165"/>
      <c r="PBV158" s="165"/>
      <c r="PBW158" s="165"/>
      <c r="PBX158" s="165"/>
      <c r="PBY158" s="165"/>
      <c r="PBZ158" s="165"/>
      <c r="PCA158" s="165"/>
      <c r="PCB158" s="165"/>
      <c r="PCC158" s="165"/>
      <c r="PCD158" s="165"/>
      <c r="PCE158" s="165"/>
      <c r="PCF158" s="45"/>
      <c r="PCG158" s="45"/>
      <c r="PCH158" s="165"/>
      <c r="PCI158" s="165"/>
      <c r="PCJ158" s="165"/>
      <c r="PCK158" s="45"/>
      <c r="PCL158" s="165"/>
      <c r="PCM158" s="45"/>
      <c r="PCN158" s="165"/>
      <c r="PCO158" s="45"/>
      <c r="PCP158" s="165"/>
      <c r="PCQ158" s="45"/>
      <c r="PCR158" s="107"/>
      <c r="PCS158" s="21"/>
      <c r="PCT158" s="21"/>
      <c r="PCU158" s="164"/>
      <c r="PCV158" s="165"/>
      <c r="PCW158" s="45"/>
      <c r="PCX158" s="165"/>
      <c r="PCY158" s="165"/>
      <c r="PCZ158" s="165"/>
      <c r="PDA158" s="165"/>
      <c r="PDB158" s="165"/>
      <c r="PDC158" s="165"/>
      <c r="PDD158" s="165"/>
      <c r="PDE158" s="165"/>
      <c r="PDF158" s="165"/>
      <c r="PDG158" s="165"/>
      <c r="PDH158" s="165"/>
      <c r="PDI158" s="165"/>
      <c r="PDJ158" s="165"/>
      <c r="PDK158" s="165"/>
      <c r="PDL158" s="45"/>
      <c r="PDM158" s="45"/>
      <c r="PDN158" s="165"/>
      <c r="PDO158" s="165"/>
      <c r="PDP158" s="165"/>
      <c r="PDQ158" s="45"/>
      <c r="PDR158" s="165"/>
      <c r="PDS158" s="45"/>
      <c r="PDT158" s="165"/>
      <c r="PDU158" s="45"/>
      <c r="PDV158" s="165"/>
      <c r="PDW158" s="45"/>
      <c r="PDX158" s="107"/>
      <c r="PDY158" s="21"/>
      <c r="PDZ158" s="21"/>
      <c r="PEA158" s="164"/>
      <c r="PEB158" s="165"/>
      <c r="PEC158" s="45"/>
      <c r="PED158" s="165"/>
      <c r="PEE158" s="165"/>
      <c r="PEF158" s="165"/>
      <c r="PEG158" s="165"/>
      <c r="PEH158" s="165"/>
      <c r="PEI158" s="165"/>
      <c r="PEJ158" s="165"/>
      <c r="PEK158" s="165"/>
      <c r="PEL158" s="165"/>
      <c r="PEM158" s="165"/>
      <c r="PEN158" s="165"/>
      <c r="PEO158" s="165"/>
      <c r="PEP158" s="165"/>
      <c r="PEQ158" s="165"/>
      <c r="PER158" s="45"/>
      <c r="PES158" s="45"/>
      <c r="PET158" s="165"/>
      <c r="PEU158" s="165"/>
      <c r="PEV158" s="165"/>
      <c r="PEW158" s="45"/>
      <c r="PEX158" s="165"/>
      <c r="PEY158" s="45"/>
      <c r="PEZ158" s="165"/>
      <c r="PFA158" s="45"/>
      <c r="PFB158" s="165"/>
      <c r="PFC158" s="45"/>
      <c r="PFD158" s="107"/>
      <c r="PFE158" s="21"/>
      <c r="PFF158" s="21"/>
      <c r="PFG158" s="164"/>
      <c r="PFH158" s="165"/>
      <c r="PFI158" s="45"/>
      <c r="PFJ158" s="165"/>
      <c r="PFK158" s="165"/>
      <c r="PFL158" s="165"/>
      <c r="PFM158" s="165"/>
      <c r="PFN158" s="165"/>
      <c r="PFO158" s="165"/>
      <c r="PFP158" s="165"/>
      <c r="PFQ158" s="165"/>
      <c r="PFR158" s="165"/>
      <c r="PFS158" s="165"/>
      <c r="PFT158" s="165"/>
      <c r="PFU158" s="165"/>
      <c r="PFV158" s="165"/>
      <c r="PFW158" s="165"/>
      <c r="PFX158" s="45"/>
      <c r="PFY158" s="45"/>
      <c r="PFZ158" s="165"/>
      <c r="PGA158" s="165"/>
      <c r="PGB158" s="165"/>
      <c r="PGC158" s="45"/>
      <c r="PGD158" s="165"/>
      <c r="PGE158" s="45"/>
      <c r="PGF158" s="165"/>
      <c r="PGG158" s="45"/>
      <c r="PGH158" s="165"/>
      <c r="PGI158" s="45"/>
      <c r="PGJ158" s="107"/>
      <c r="PGK158" s="21"/>
      <c r="PGL158" s="21"/>
      <c r="PGM158" s="164"/>
      <c r="PGN158" s="165"/>
      <c r="PGO158" s="45"/>
      <c r="PGP158" s="165"/>
      <c r="PGQ158" s="165"/>
      <c r="PGR158" s="165"/>
      <c r="PGS158" s="165"/>
      <c r="PGT158" s="165"/>
      <c r="PGU158" s="165"/>
      <c r="PGV158" s="165"/>
      <c r="PGW158" s="165"/>
      <c r="PGX158" s="165"/>
      <c r="PGY158" s="165"/>
      <c r="PGZ158" s="165"/>
      <c r="PHA158" s="165"/>
      <c r="PHB158" s="165"/>
      <c r="PHC158" s="165"/>
      <c r="PHD158" s="45"/>
      <c r="PHE158" s="45"/>
      <c r="PHF158" s="165"/>
      <c r="PHG158" s="165"/>
      <c r="PHH158" s="165"/>
      <c r="PHI158" s="45"/>
      <c r="PHJ158" s="165"/>
      <c r="PHK158" s="45"/>
      <c r="PHL158" s="165"/>
      <c r="PHM158" s="45"/>
      <c r="PHN158" s="165"/>
      <c r="PHO158" s="45"/>
      <c r="PHP158" s="107"/>
      <c r="PHQ158" s="21"/>
      <c r="PHR158" s="21"/>
      <c r="PHS158" s="164"/>
      <c r="PHT158" s="165"/>
      <c r="PHU158" s="45"/>
      <c r="PHV158" s="165"/>
      <c r="PHW158" s="165"/>
      <c r="PHX158" s="165"/>
      <c r="PHY158" s="165"/>
      <c r="PHZ158" s="165"/>
      <c r="PIA158" s="165"/>
      <c r="PIB158" s="165"/>
      <c r="PIC158" s="165"/>
      <c r="PID158" s="165"/>
      <c r="PIE158" s="165"/>
      <c r="PIF158" s="165"/>
      <c r="PIG158" s="165"/>
      <c r="PIH158" s="165"/>
      <c r="PII158" s="165"/>
      <c r="PIJ158" s="45"/>
      <c r="PIK158" s="45"/>
      <c r="PIL158" s="165"/>
      <c r="PIM158" s="165"/>
      <c r="PIN158" s="165"/>
      <c r="PIO158" s="45"/>
      <c r="PIP158" s="165"/>
      <c r="PIQ158" s="45"/>
      <c r="PIR158" s="165"/>
      <c r="PIS158" s="45"/>
      <c r="PIT158" s="165"/>
      <c r="PIU158" s="45"/>
      <c r="PIV158" s="107"/>
      <c r="PIW158" s="21"/>
      <c r="PIX158" s="21"/>
      <c r="PIY158" s="164"/>
      <c r="PIZ158" s="165"/>
      <c r="PJA158" s="45"/>
      <c r="PJB158" s="165"/>
      <c r="PJC158" s="165"/>
      <c r="PJD158" s="165"/>
      <c r="PJE158" s="165"/>
      <c r="PJF158" s="165"/>
      <c r="PJG158" s="165"/>
      <c r="PJH158" s="165"/>
      <c r="PJI158" s="165"/>
      <c r="PJJ158" s="165"/>
      <c r="PJK158" s="165"/>
      <c r="PJL158" s="165"/>
      <c r="PJM158" s="165"/>
      <c r="PJN158" s="165"/>
      <c r="PJO158" s="165"/>
      <c r="PJP158" s="45"/>
      <c r="PJQ158" s="45"/>
      <c r="PJR158" s="165"/>
      <c r="PJS158" s="165"/>
      <c r="PJT158" s="165"/>
      <c r="PJU158" s="45"/>
      <c r="PJV158" s="165"/>
      <c r="PJW158" s="45"/>
      <c r="PJX158" s="165"/>
      <c r="PJY158" s="45"/>
      <c r="PJZ158" s="165"/>
      <c r="PKA158" s="45"/>
      <c r="PKB158" s="107"/>
      <c r="PKC158" s="21"/>
      <c r="PKD158" s="21"/>
      <c r="PKE158" s="164"/>
      <c r="PKF158" s="165"/>
      <c r="PKG158" s="45"/>
      <c r="PKH158" s="165"/>
      <c r="PKI158" s="165"/>
      <c r="PKJ158" s="165"/>
      <c r="PKK158" s="165"/>
      <c r="PKL158" s="165"/>
      <c r="PKM158" s="165"/>
      <c r="PKN158" s="165"/>
      <c r="PKO158" s="165"/>
      <c r="PKP158" s="165"/>
      <c r="PKQ158" s="165"/>
      <c r="PKR158" s="165"/>
      <c r="PKS158" s="165"/>
      <c r="PKT158" s="165"/>
      <c r="PKU158" s="165"/>
      <c r="PKV158" s="45"/>
      <c r="PKW158" s="45"/>
      <c r="PKX158" s="165"/>
      <c r="PKY158" s="165"/>
      <c r="PKZ158" s="165"/>
      <c r="PLA158" s="45"/>
      <c r="PLB158" s="165"/>
      <c r="PLC158" s="45"/>
      <c r="PLD158" s="165"/>
      <c r="PLE158" s="45"/>
      <c r="PLF158" s="165"/>
      <c r="PLG158" s="45"/>
      <c r="PLH158" s="107"/>
      <c r="PLI158" s="21"/>
      <c r="PLJ158" s="21"/>
      <c r="PLK158" s="164"/>
      <c r="PLL158" s="165"/>
      <c r="PLM158" s="45"/>
      <c r="PLN158" s="165"/>
      <c r="PLO158" s="165"/>
      <c r="PLP158" s="165"/>
      <c r="PLQ158" s="165"/>
      <c r="PLR158" s="165"/>
      <c r="PLS158" s="165"/>
      <c r="PLT158" s="165"/>
      <c r="PLU158" s="165"/>
      <c r="PLV158" s="165"/>
      <c r="PLW158" s="165"/>
      <c r="PLX158" s="165"/>
      <c r="PLY158" s="165"/>
      <c r="PLZ158" s="165"/>
      <c r="PMA158" s="165"/>
      <c r="PMB158" s="45"/>
      <c r="PMC158" s="45"/>
      <c r="PMD158" s="165"/>
      <c r="PME158" s="165"/>
      <c r="PMF158" s="165"/>
      <c r="PMG158" s="45"/>
      <c r="PMH158" s="165"/>
      <c r="PMI158" s="45"/>
      <c r="PMJ158" s="165"/>
      <c r="PMK158" s="45"/>
      <c r="PML158" s="165"/>
      <c r="PMM158" s="45"/>
      <c r="PMN158" s="107"/>
      <c r="PMO158" s="21"/>
      <c r="PMP158" s="21"/>
      <c r="PMQ158" s="164"/>
      <c r="PMR158" s="165"/>
      <c r="PMS158" s="45"/>
      <c r="PMT158" s="165"/>
      <c r="PMU158" s="165"/>
      <c r="PMV158" s="165"/>
      <c r="PMW158" s="165"/>
      <c r="PMX158" s="165"/>
      <c r="PMY158" s="165"/>
      <c r="PMZ158" s="165"/>
      <c r="PNA158" s="165"/>
      <c r="PNB158" s="165"/>
      <c r="PNC158" s="165"/>
      <c r="PND158" s="165"/>
      <c r="PNE158" s="165"/>
      <c r="PNF158" s="165"/>
      <c r="PNG158" s="165"/>
      <c r="PNH158" s="45"/>
      <c r="PNI158" s="45"/>
      <c r="PNJ158" s="165"/>
      <c r="PNK158" s="165"/>
      <c r="PNL158" s="165"/>
      <c r="PNM158" s="45"/>
      <c r="PNN158" s="165"/>
      <c r="PNO158" s="45"/>
      <c r="PNP158" s="165"/>
      <c r="PNQ158" s="45"/>
      <c r="PNR158" s="165"/>
      <c r="PNS158" s="45"/>
      <c r="PNT158" s="107"/>
      <c r="PNU158" s="21"/>
      <c r="PNV158" s="21"/>
      <c r="PNW158" s="164"/>
      <c r="PNX158" s="165"/>
      <c r="PNY158" s="45"/>
      <c r="PNZ158" s="165"/>
      <c r="POA158" s="165"/>
      <c r="POB158" s="165"/>
      <c r="POC158" s="165"/>
      <c r="POD158" s="165"/>
      <c r="POE158" s="165"/>
      <c r="POF158" s="165"/>
      <c r="POG158" s="165"/>
      <c r="POH158" s="165"/>
      <c r="POI158" s="165"/>
      <c r="POJ158" s="165"/>
      <c r="POK158" s="165"/>
      <c r="POL158" s="165"/>
      <c r="POM158" s="165"/>
      <c r="PON158" s="45"/>
      <c r="POO158" s="45"/>
      <c r="POP158" s="165"/>
      <c r="POQ158" s="165"/>
      <c r="POR158" s="165"/>
      <c r="POS158" s="45"/>
      <c r="POT158" s="165"/>
      <c r="POU158" s="45"/>
      <c r="POV158" s="165"/>
      <c r="POW158" s="45"/>
      <c r="POX158" s="165"/>
      <c r="POY158" s="45"/>
      <c r="POZ158" s="107"/>
      <c r="PPA158" s="21"/>
      <c r="PPB158" s="21"/>
      <c r="PPC158" s="164"/>
      <c r="PPD158" s="165"/>
      <c r="PPE158" s="45"/>
      <c r="PPF158" s="165"/>
      <c r="PPG158" s="165"/>
      <c r="PPH158" s="165"/>
      <c r="PPI158" s="165"/>
      <c r="PPJ158" s="165"/>
      <c r="PPK158" s="165"/>
      <c r="PPL158" s="165"/>
      <c r="PPM158" s="165"/>
      <c r="PPN158" s="165"/>
      <c r="PPO158" s="165"/>
      <c r="PPP158" s="165"/>
      <c r="PPQ158" s="165"/>
      <c r="PPR158" s="165"/>
      <c r="PPS158" s="165"/>
      <c r="PPT158" s="45"/>
      <c r="PPU158" s="45"/>
      <c r="PPV158" s="165"/>
      <c r="PPW158" s="165"/>
      <c r="PPX158" s="165"/>
      <c r="PPY158" s="45"/>
      <c r="PPZ158" s="165"/>
      <c r="PQA158" s="45"/>
      <c r="PQB158" s="165"/>
      <c r="PQC158" s="45"/>
      <c r="PQD158" s="165"/>
      <c r="PQE158" s="45"/>
      <c r="PQF158" s="107"/>
      <c r="PQG158" s="21"/>
      <c r="PQH158" s="21"/>
      <c r="PQI158" s="164"/>
      <c r="PQJ158" s="165"/>
      <c r="PQK158" s="45"/>
      <c r="PQL158" s="165"/>
      <c r="PQM158" s="165"/>
      <c r="PQN158" s="165"/>
      <c r="PQO158" s="165"/>
      <c r="PQP158" s="165"/>
      <c r="PQQ158" s="165"/>
      <c r="PQR158" s="165"/>
      <c r="PQS158" s="165"/>
      <c r="PQT158" s="165"/>
      <c r="PQU158" s="165"/>
      <c r="PQV158" s="165"/>
      <c r="PQW158" s="165"/>
      <c r="PQX158" s="165"/>
      <c r="PQY158" s="165"/>
      <c r="PQZ158" s="45"/>
      <c r="PRA158" s="45"/>
      <c r="PRB158" s="165"/>
      <c r="PRC158" s="165"/>
      <c r="PRD158" s="165"/>
      <c r="PRE158" s="45"/>
      <c r="PRF158" s="165"/>
      <c r="PRG158" s="45"/>
      <c r="PRH158" s="165"/>
      <c r="PRI158" s="45"/>
      <c r="PRJ158" s="165"/>
      <c r="PRK158" s="45"/>
      <c r="PRL158" s="107"/>
      <c r="PRM158" s="21"/>
      <c r="PRN158" s="21"/>
      <c r="PRO158" s="164"/>
      <c r="PRP158" s="165"/>
      <c r="PRQ158" s="45"/>
      <c r="PRR158" s="165"/>
      <c r="PRS158" s="165"/>
      <c r="PRT158" s="165"/>
      <c r="PRU158" s="165"/>
      <c r="PRV158" s="165"/>
      <c r="PRW158" s="165"/>
      <c r="PRX158" s="165"/>
      <c r="PRY158" s="165"/>
      <c r="PRZ158" s="165"/>
      <c r="PSA158" s="165"/>
      <c r="PSB158" s="165"/>
      <c r="PSC158" s="165"/>
      <c r="PSD158" s="165"/>
      <c r="PSE158" s="165"/>
      <c r="PSF158" s="45"/>
      <c r="PSG158" s="45"/>
      <c r="PSH158" s="165"/>
      <c r="PSI158" s="165"/>
      <c r="PSJ158" s="165"/>
      <c r="PSK158" s="45"/>
      <c r="PSL158" s="165"/>
      <c r="PSM158" s="45"/>
      <c r="PSN158" s="165"/>
      <c r="PSO158" s="45"/>
      <c r="PSP158" s="165"/>
      <c r="PSQ158" s="45"/>
      <c r="PSR158" s="107"/>
      <c r="PSS158" s="21"/>
      <c r="PST158" s="21"/>
      <c r="PSU158" s="164"/>
      <c r="PSV158" s="165"/>
      <c r="PSW158" s="45"/>
      <c r="PSX158" s="165"/>
      <c r="PSY158" s="165"/>
      <c r="PSZ158" s="165"/>
      <c r="PTA158" s="165"/>
      <c r="PTB158" s="165"/>
      <c r="PTC158" s="165"/>
      <c r="PTD158" s="165"/>
      <c r="PTE158" s="165"/>
      <c r="PTF158" s="165"/>
      <c r="PTG158" s="165"/>
      <c r="PTH158" s="165"/>
      <c r="PTI158" s="165"/>
      <c r="PTJ158" s="165"/>
      <c r="PTK158" s="165"/>
      <c r="PTL158" s="45"/>
      <c r="PTM158" s="45"/>
      <c r="PTN158" s="165"/>
      <c r="PTO158" s="165"/>
      <c r="PTP158" s="165"/>
      <c r="PTQ158" s="45"/>
      <c r="PTR158" s="165"/>
      <c r="PTS158" s="45"/>
      <c r="PTT158" s="165"/>
      <c r="PTU158" s="45"/>
      <c r="PTV158" s="165"/>
      <c r="PTW158" s="45"/>
      <c r="PTX158" s="107"/>
      <c r="PTY158" s="21"/>
      <c r="PTZ158" s="21"/>
      <c r="PUA158" s="164"/>
      <c r="PUB158" s="165"/>
      <c r="PUC158" s="45"/>
      <c r="PUD158" s="165"/>
      <c r="PUE158" s="165"/>
      <c r="PUF158" s="165"/>
      <c r="PUG158" s="165"/>
      <c r="PUH158" s="165"/>
      <c r="PUI158" s="165"/>
      <c r="PUJ158" s="165"/>
      <c r="PUK158" s="165"/>
      <c r="PUL158" s="165"/>
      <c r="PUM158" s="165"/>
      <c r="PUN158" s="165"/>
      <c r="PUO158" s="165"/>
      <c r="PUP158" s="165"/>
      <c r="PUQ158" s="165"/>
      <c r="PUR158" s="45"/>
      <c r="PUS158" s="45"/>
      <c r="PUT158" s="165"/>
      <c r="PUU158" s="165"/>
      <c r="PUV158" s="165"/>
      <c r="PUW158" s="45"/>
      <c r="PUX158" s="165"/>
      <c r="PUY158" s="45"/>
      <c r="PUZ158" s="165"/>
      <c r="PVA158" s="45"/>
      <c r="PVB158" s="165"/>
      <c r="PVC158" s="45"/>
      <c r="PVD158" s="107"/>
      <c r="PVE158" s="21"/>
      <c r="PVF158" s="21"/>
      <c r="PVG158" s="164"/>
      <c r="PVH158" s="165"/>
      <c r="PVI158" s="45"/>
      <c r="PVJ158" s="165"/>
      <c r="PVK158" s="165"/>
      <c r="PVL158" s="165"/>
      <c r="PVM158" s="165"/>
      <c r="PVN158" s="165"/>
      <c r="PVO158" s="165"/>
      <c r="PVP158" s="165"/>
      <c r="PVQ158" s="165"/>
      <c r="PVR158" s="165"/>
      <c r="PVS158" s="165"/>
      <c r="PVT158" s="165"/>
      <c r="PVU158" s="165"/>
      <c r="PVV158" s="165"/>
      <c r="PVW158" s="165"/>
      <c r="PVX158" s="45"/>
      <c r="PVY158" s="45"/>
      <c r="PVZ158" s="165"/>
      <c r="PWA158" s="165"/>
      <c r="PWB158" s="165"/>
      <c r="PWC158" s="45"/>
      <c r="PWD158" s="165"/>
      <c r="PWE158" s="45"/>
      <c r="PWF158" s="165"/>
      <c r="PWG158" s="45"/>
      <c r="PWH158" s="165"/>
      <c r="PWI158" s="45"/>
      <c r="PWJ158" s="107"/>
      <c r="PWK158" s="21"/>
      <c r="PWL158" s="21"/>
      <c r="PWM158" s="164"/>
      <c r="PWN158" s="165"/>
      <c r="PWO158" s="45"/>
      <c r="PWP158" s="165"/>
      <c r="PWQ158" s="165"/>
      <c r="PWR158" s="165"/>
      <c r="PWS158" s="165"/>
      <c r="PWT158" s="165"/>
      <c r="PWU158" s="165"/>
      <c r="PWV158" s="165"/>
      <c r="PWW158" s="165"/>
      <c r="PWX158" s="165"/>
      <c r="PWY158" s="165"/>
      <c r="PWZ158" s="165"/>
      <c r="PXA158" s="165"/>
      <c r="PXB158" s="165"/>
      <c r="PXC158" s="165"/>
      <c r="PXD158" s="45"/>
      <c r="PXE158" s="45"/>
      <c r="PXF158" s="165"/>
      <c r="PXG158" s="165"/>
      <c r="PXH158" s="165"/>
      <c r="PXI158" s="45"/>
      <c r="PXJ158" s="165"/>
      <c r="PXK158" s="45"/>
      <c r="PXL158" s="165"/>
      <c r="PXM158" s="45"/>
      <c r="PXN158" s="165"/>
      <c r="PXO158" s="45"/>
      <c r="PXP158" s="107"/>
      <c r="PXQ158" s="21"/>
      <c r="PXR158" s="21"/>
      <c r="PXS158" s="164"/>
      <c r="PXT158" s="165"/>
      <c r="PXU158" s="45"/>
      <c r="PXV158" s="165"/>
      <c r="PXW158" s="165"/>
      <c r="PXX158" s="165"/>
      <c r="PXY158" s="165"/>
      <c r="PXZ158" s="165"/>
      <c r="PYA158" s="165"/>
      <c r="PYB158" s="165"/>
      <c r="PYC158" s="165"/>
      <c r="PYD158" s="165"/>
      <c r="PYE158" s="165"/>
      <c r="PYF158" s="165"/>
      <c r="PYG158" s="165"/>
      <c r="PYH158" s="165"/>
      <c r="PYI158" s="165"/>
      <c r="PYJ158" s="45"/>
      <c r="PYK158" s="45"/>
      <c r="PYL158" s="165"/>
      <c r="PYM158" s="165"/>
      <c r="PYN158" s="165"/>
      <c r="PYO158" s="45"/>
      <c r="PYP158" s="165"/>
      <c r="PYQ158" s="45"/>
      <c r="PYR158" s="165"/>
      <c r="PYS158" s="45"/>
      <c r="PYT158" s="165"/>
      <c r="PYU158" s="45"/>
      <c r="PYV158" s="107"/>
      <c r="PYW158" s="21"/>
      <c r="PYX158" s="21"/>
      <c r="PYY158" s="164"/>
      <c r="PYZ158" s="165"/>
      <c r="PZA158" s="45"/>
      <c r="PZB158" s="165"/>
      <c r="PZC158" s="165"/>
      <c r="PZD158" s="165"/>
      <c r="PZE158" s="165"/>
      <c r="PZF158" s="165"/>
      <c r="PZG158" s="165"/>
      <c r="PZH158" s="165"/>
      <c r="PZI158" s="165"/>
      <c r="PZJ158" s="165"/>
      <c r="PZK158" s="165"/>
      <c r="PZL158" s="165"/>
      <c r="PZM158" s="165"/>
      <c r="PZN158" s="165"/>
      <c r="PZO158" s="165"/>
      <c r="PZP158" s="45"/>
      <c r="PZQ158" s="45"/>
      <c r="PZR158" s="165"/>
      <c r="PZS158" s="165"/>
      <c r="PZT158" s="165"/>
      <c r="PZU158" s="45"/>
      <c r="PZV158" s="165"/>
      <c r="PZW158" s="45"/>
      <c r="PZX158" s="165"/>
      <c r="PZY158" s="45"/>
      <c r="PZZ158" s="165"/>
      <c r="QAA158" s="45"/>
      <c r="QAB158" s="107"/>
      <c r="QAC158" s="21"/>
      <c r="QAD158" s="21"/>
      <c r="QAE158" s="164"/>
      <c r="QAF158" s="165"/>
      <c r="QAG158" s="45"/>
      <c r="QAH158" s="165"/>
      <c r="QAI158" s="165"/>
      <c r="QAJ158" s="165"/>
      <c r="QAK158" s="165"/>
      <c r="QAL158" s="165"/>
      <c r="QAM158" s="165"/>
      <c r="QAN158" s="165"/>
      <c r="QAO158" s="165"/>
      <c r="QAP158" s="165"/>
      <c r="QAQ158" s="165"/>
      <c r="QAR158" s="165"/>
      <c r="QAS158" s="165"/>
      <c r="QAT158" s="165"/>
      <c r="QAU158" s="165"/>
      <c r="QAV158" s="45"/>
      <c r="QAW158" s="45"/>
      <c r="QAX158" s="165"/>
      <c r="QAY158" s="165"/>
      <c r="QAZ158" s="165"/>
      <c r="QBA158" s="45"/>
      <c r="QBB158" s="165"/>
      <c r="QBC158" s="45"/>
      <c r="QBD158" s="165"/>
      <c r="QBE158" s="45"/>
      <c r="QBF158" s="165"/>
      <c r="QBG158" s="45"/>
      <c r="QBH158" s="107"/>
      <c r="QBI158" s="21"/>
      <c r="QBJ158" s="21"/>
      <c r="QBK158" s="164"/>
      <c r="QBL158" s="165"/>
      <c r="QBM158" s="45"/>
      <c r="QBN158" s="165"/>
      <c r="QBO158" s="165"/>
      <c r="QBP158" s="165"/>
      <c r="QBQ158" s="165"/>
      <c r="QBR158" s="165"/>
      <c r="QBS158" s="165"/>
      <c r="QBT158" s="165"/>
      <c r="QBU158" s="165"/>
      <c r="QBV158" s="165"/>
      <c r="QBW158" s="165"/>
      <c r="QBX158" s="165"/>
      <c r="QBY158" s="165"/>
      <c r="QBZ158" s="165"/>
      <c r="QCA158" s="165"/>
      <c r="QCB158" s="45"/>
      <c r="QCC158" s="45"/>
      <c r="QCD158" s="165"/>
      <c r="QCE158" s="165"/>
      <c r="QCF158" s="165"/>
      <c r="QCG158" s="45"/>
      <c r="QCH158" s="165"/>
      <c r="QCI158" s="45"/>
      <c r="QCJ158" s="165"/>
      <c r="QCK158" s="45"/>
      <c r="QCL158" s="165"/>
      <c r="QCM158" s="45"/>
      <c r="QCN158" s="107"/>
      <c r="QCO158" s="21"/>
      <c r="QCP158" s="21"/>
      <c r="QCQ158" s="164"/>
      <c r="QCR158" s="165"/>
      <c r="QCS158" s="45"/>
      <c r="QCT158" s="165"/>
      <c r="QCU158" s="165"/>
      <c r="QCV158" s="165"/>
      <c r="QCW158" s="165"/>
      <c r="QCX158" s="165"/>
      <c r="QCY158" s="165"/>
      <c r="QCZ158" s="165"/>
      <c r="QDA158" s="165"/>
      <c r="QDB158" s="165"/>
      <c r="QDC158" s="165"/>
      <c r="QDD158" s="165"/>
      <c r="QDE158" s="165"/>
      <c r="QDF158" s="165"/>
      <c r="QDG158" s="165"/>
      <c r="QDH158" s="45"/>
      <c r="QDI158" s="45"/>
      <c r="QDJ158" s="165"/>
      <c r="QDK158" s="165"/>
      <c r="QDL158" s="165"/>
      <c r="QDM158" s="45"/>
      <c r="QDN158" s="165"/>
      <c r="QDO158" s="45"/>
      <c r="QDP158" s="165"/>
      <c r="QDQ158" s="45"/>
      <c r="QDR158" s="165"/>
      <c r="QDS158" s="45"/>
      <c r="QDT158" s="107"/>
      <c r="QDU158" s="21"/>
      <c r="QDV158" s="21"/>
      <c r="QDW158" s="164"/>
      <c r="QDX158" s="165"/>
      <c r="QDY158" s="45"/>
      <c r="QDZ158" s="165"/>
      <c r="QEA158" s="165"/>
      <c r="QEB158" s="165"/>
      <c r="QEC158" s="165"/>
      <c r="QED158" s="165"/>
      <c r="QEE158" s="165"/>
      <c r="QEF158" s="165"/>
      <c r="QEG158" s="165"/>
      <c r="QEH158" s="165"/>
      <c r="QEI158" s="165"/>
      <c r="QEJ158" s="165"/>
      <c r="QEK158" s="165"/>
      <c r="QEL158" s="165"/>
      <c r="QEM158" s="165"/>
      <c r="QEN158" s="45"/>
      <c r="QEO158" s="45"/>
      <c r="QEP158" s="165"/>
      <c r="QEQ158" s="165"/>
      <c r="QER158" s="165"/>
      <c r="QES158" s="45"/>
      <c r="QET158" s="165"/>
      <c r="QEU158" s="45"/>
      <c r="QEV158" s="165"/>
      <c r="QEW158" s="45"/>
      <c r="QEX158" s="165"/>
      <c r="QEY158" s="45"/>
      <c r="QEZ158" s="107"/>
      <c r="QFA158" s="21"/>
      <c r="QFB158" s="21"/>
      <c r="QFC158" s="164"/>
      <c r="QFD158" s="165"/>
      <c r="QFE158" s="45"/>
      <c r="QFF158" s="165"/>
      <c r="QFG158" s="165"/>
      <c r="QFH158" s="165"/>
      <c r="QFI158" s="165"/>
      <c r="QFJ158" s="165"/>
      <c r="QFK158" s="165"/>
      <c r="QFL158" s="165"/>
      <c r="QFM158" s="165"/>
      <c r="QFN158" s="165"/>
      <c r="QFO158" s="165"/>
      <c r="QFP158" s="165"/>
      <c r="QFQ158" s="165"/>
      <c r="QFR158" s="165"/>
      <c r="QFS158" s="165"/>
      <c r="QFT158" s="45"/>
      <c r="QFU158" s="45"/>
      <c r="QFV158" s="165"/>
      <c r="QFW158" s="165"/>
      <c r="QFX158" s="165"/>
      <c r="QFY158" s="45"/>
      <c r="QFZ158" s="165"/>
      <c r="QGA158" s="45"/>
      <c r="QGB158" s="165"/>
      <c r="QGC158" s="45"/>
      <c r="QGD158" s="165"/>
      <c r="QGE158" s="45"/>
      <c r="QGF158" s="107"/>
      <c r="QGG158" s="21"/>
      <c r="QGH158" s="21"/>
      <c r="QGI158" s="164"/>
      <c r="QGJ158" s="165"/>
      <c r="QGK158" s="45"/>
      <c r="QGL158" s="165"/>
      <c r="QGM158" s="165"/>
      <c r="QGN158" s="165"/>
      <c r="QGO158" s="165"/>
      <c r="QGP158" s="165"/>
      <c r="QGQ158" s="165"/>
      <c r="QGR158" s="165"/>
      <c r="QGS158" s="165"/>
      <c r="QGT158" s="165"/>
      <c r="QGU158" s="165"/>
      <c r="QGV158" s="165"/>
      <c r="QGW158" s="165"/>
      <c r="QGX158" s="165"/>
      <c r="QGY158" s="165"/>
      <c r="QGZ158" s="45"/>
      <c r="QHA158" s="45"/>
      <c r="QHB158" s="165"/>
      <c r="QHC158" s="165"/>
      <c r="QHD158" s="165"/>
      <c r="QHE158" s="45"/>
      <c r="QHF158" s="165"/>
      <c r="QHG158" s="45"/>
      <c r="QHH158" s="165"/>
      <c r="QHI158" s="45"/>
      <c r="QHJ158" s="165"/>
      <c r="QHK158" s="45"/>
      <c r="QHL158" s="107"/>
      <c r="QHM158" s="21"/>
      <c r="QHN158" s="21"/>
      <c r="QHO158" s="164"/>
      <c r="QHP158" s="165"/>
      <c r="QHQ158" s="45"/>
      <c r="QHR158" s="165"/>
      <c r="QHS158" s="165"/>
      <c r="QHT158" s="165"/>
      <c r="QHU158" s="165"/>
      <c r="QHV158" s="165"/>
      <c r="QHW158" s="165"/>
      <c r="QHX158" s="165"/>
      <c r="QHY158" s="165"/>
      <c r="QHZ158" s="165"/>
      <c r="QIA158" s="165"/>
      <c r="QIB158" s="165"/>
      <c r="QIC158" s="165"/>
      <c r="QID158" s="165"/>
      <c r="QIE158" s="165"/>
      <c r="QIF158" s="45"/>
      <c r="QIG158" s="45"/>
      <c r="QIH158" s="165"/>
      <c r="QII158" s="165"/>
      <c r="QIJ158" s="165"/>
      <c r="QIK158" s="45"/>
      <c r="QIL158" s="165"/>
      <c r="QIM158" s="45"/>
      <c r="QIN158" s="165"/>
      <c r="QIO158" s="45"/>
      <c r="QIP158" s="165"/>
      <c r="QIQ158" s="45"/>
      <c r="QIR158" s="107"/>
      <c r="QIS158" s="21"/>
      <c r="QIT158" s="21"/>
      <c r="QIU158" s="164"/>
      <c r="QIV158" s="165"/>
      <c r="QIW158" s="45"/>
      <c r="QIX158" s="165"/>
      <c r="QIY158" s="165"/>
      <c r="QIZ158" s="165"/>
      <c r="QJA158" s="165"/>
      <c r="QJB158" s="165"/>
      <c r="QJC158" s="165"/>
      <c r="QJD158" s="165"/>
      <c r="QJE158" s="165"/>
      <c r="QJF158" s="165"/>
      <c r="QJG158" s="165"/>
      <c r="QJH158" s="165"/>
      <c r="QJI158" s="165"/>
      <c r="QJJ158" s="165"/>
      <c r="QJK158" s="165"/>
      <c r="QJL158" s="45"/>
      <c r="QJM158" s="45"/>
      <c r="QJN158" s="165"/>
      <c r="QJO158" s="165"/>
      <c r="QJP158" s="165"/>
      <c r="QJQ158" s="45"/>
      <c r="QJR158" s="165"/>
      <c r="QJS158" s="45"/>
      <c r="QJT158" s="165"/>
      <c r="QJU158" s="45"/>
      <c r="QJV158" s="165"/>
      <c r="QJW158" s="45"/>
      <c r="QJX158" s="107"/>
      <c r="QJY158" s="21"/>
      <c r="QJZ158" s="21"/>
      <c r="QKA158" s="164"/>
      <c r="QKB158" s="165"/>
      <c r="QKC158" s="45"/>
      <c r="QKD158" s="165"/>
      <c r="QKE158" s="165"/>
      <c r="QKF158" s="165"/>
      <c r="QKG158" s="165"/>
      <c r="QKH158" s="165"/>
      <c r="QKI158" s="165"/>
      <c r="QKJ158" s="165"/>
      <c r="QKK158" s="165"/>
      <c r="QKL158" s="165"/>
      <c r="QKM158" s="165"/>
      <c r="QKN158" s="165"/>
      <c r="QKO158" s="165"/>
      <c r="QKP158" s="165"/>
      <c r="QKQ158" s="165"/>
      <c r="QKR158" s="45"/>
      <c r="QKS158" s="45"/>
      <c r="QKT158" s="165"/>
      <c r="QKU158" s="165"/>
      <c r="QKV158" s="165"/>
      <c r="QKW158" s="45"/>
      <c r="QKX158" s="165"/>
      <c r="QKY158" s="45"/>
      <c r="QKZ158" s="165"/>
      <c r="QLA158" s="45"/>
      <c r="QLB158" s="165"/>
      <c r="QLC158" s="45"/>
      <c r="QLD158" s="107"/>
      <c r="QLE158" s="21"/>
      <c r="QLF158" s="21"/>
      <c r="QLG158" s="164"/>
      <c r="QLH158" s="165"/>
      <c r="QLI158" s="45"/>
      <c r="QLJ158" s="165"/>
      <c r="QLK158" s="165"/>
      <c r="QLL158" s="165"/>
      <c r="QLM158" s="165"/>
      <c r="QLN158" s="165"/>
      <c r="QLO158" s="165"/>
      <c r="QLP158" s="165"/>
      <c r="QLQ158" s="165"/>
      <c r="QLR158" s="165"/>
      <c r="QLS158" s="165"/>
      <c r="QLT158" s="165"/>
      <c r="QLU158" s="165"/>
      <c r="QLV158" s="165"/>
      <c r="QLW158" s="165"/>
      <c r="QLX158" s="45"/>
      <c r="QLY158" s="45"/>
      <c r="QLZ158" s="165"/>
      <c r="QMA158" s="165"/>
      <c r="QMB158" s="165"/>
      <c r="QMC158" s="45"/>
      <c r="QMD158" s="165"/>
      <c r="QME158" s="45"/>
      <c r="QMF158" s="165"/>
      <c r="QMG158" s="45"/>
      <c r="QMH158" s="165"/>
      <c r="QMI158" s="45"/>
      <c r="QMJ158" s="107"/>
      <c r="QMK158" s="21"/>
      <c r="QML158" s="21"/>
      <c r="QMM158" s="164"/>
      <c r="QMN158" s="165"/>
      <c r="QMO158" s="45"/>
      <c r="QMP158" s="165"/>
      <c r="QMQ158" s="165"/>
      <c r="QMR158" s="165"/>
      <c r="QMS158" s="165"/>
      <c r="QMT158" s="165"/>
      <c r="QMU158" s="165"/>
      <c r="QMV158" s="165"/>
      <c r="QMW158" s="165"/>
      <c r="QMX158" s="165"/>
      <c r="QMY158" s="165"/>
      <c r="QMZ158" s="165"/>
      <c r="QNA158" s="165"/>
      <c r="QNB158" s="165"/>
      <c r="QNC158" s="165"/>
      <c r="QND158" s="45"/>
      <c r="QNE158" s="45"/>
      <c r="QNF158" s="165"/>
      <c r="QNG158" s="165"/>
      <c r="QNH158" s="165"/>
      <c r="QNI158" s="45"/>
      <c r="QNJ158" s="165"/>
      <c r="QNK158" s="45"/>
      <c r="QNL158" s="165"/>
      <c r="QNM158" s="45"/>
      <c r="QNN158" s="165"/>
      <c r="QNO158" s="45"/>
      <c r="QNP158" s="107"/>
      <c r="QNQ158" s="21"/>
      <c r="QNR158" s="21"/>
      <c r="QNS158" s="164"/>
      <c r="QNT158" s="165"/>
      <c r="QNU158" s="45"/>
      <c r="QNV158" s="165"/>
      <c r="QNW158" s="165"/>
      <c r="QNX158" s="165"/>
      <c r="QNY158" s="165"/>
      <c r="QNZ158" s="165"/>
      <c r="QOA158" s="165"/>
      <c r="QOB158" s="165"/>
      <c r="QOC158" s="165"/>
      <c r="QOD158" s="165"/>
      <c r="QOE158" s="165"/>
      <c r="QOF158" s="165"/>
      <c r="QOG158" s="165"/>
      <c r="QOH158" s="165"/>
      <c r="QOI158" s="165"/>
      <c r="QOJ158" s="45"/>
      <c r="QOK158" s="45"/>
      <c r="QOL158" s="165"/>
      <c r="QOM158" s="165"/>
      <c r="QON158" s="165"/>
      <c r="QOO158" s="45"/>
      <c r="QOP158" s="165"/>
      <c r="QOQ158" s="45"/>
      <c r="QOR158" s="165"/>
      <c r="QOS158" s="45"/>
      <c r="QOT158" s="165"/>
      <c r="QOU158" s="45"/>
      <c r="QOV158" s="107"/>
      <c r="QOW158" s="21"/>
      <c r="QOX158" s="21"/>
      <c r="QOY158" s="164"/>
      <c r="QOZ158" s="165"/>
      <c r="QPA158" s="45"/>
      <c r="QPB158" s="165"/>
      <c r="QPC158" s="165"/>
      <c r="QPD158" s="165"/>
      <c r="QPE158" s="165"/>
      <c r="QPF158" s="165"/>
      <c r="QPG158" s="165"/>
      <c r="QPH158" s="165"/>
      <c r="QPI158" s="165"/>
      <c r="QPJ158" s="165"/>
      <c r="QPK158" s="165"/>
      <c r="QPL158" s="165"/>
      <c r="QPM158" s="165"/>
      <c r="QPN158" s="165"/>
      <c r="QPO158" s="165"/>
      <c r="QPP158" s="45"/>
      <c r="QPQ158" s="45"/>
      <c r="QPR158" s="165"/>
      <c r="QPS158" s="165"/>
      <c r="QPT158" s="165"/>
      <c r="QPU158" s="45"/>
      <c r="QPV158" s="165"/>
      <c r="QPW158" s="45"/>
      <c r="QPX158" s="165"/>
      <c r="QPY158" s="45"/>
      <c r="QPZ158" s="165"/>
      <c r="QQA158" s="45"/>
      <c r="QQB158" s="107"/>
      <c r="QQC158" s="21"/>
      <c r="QQD158" s="21"/>
      <c r="QQE158" s="164"/>
      <c r="QQF158" s="165"/>
      <c r="QQG158" s="45"/>
      <c r="QQH158" s="165"/>
      <c r="QQI158" s="165"/>
      <c r="QQJ158" s="165"/>
      <c r="QQK158" s="165"/>
      <c r="QQL158" s="165"/>
      <c r="QQM158" s="165"/>
      <c r="QQN158" s="165"/>
      <c r="QQO158" s="165"/>
      <c r="QQP158" s="165"/>
      <c r="QQQ158" s="165"/>
      <c r="QQR158" s="165"/>
      <c r="QQS158" s="165"/>
      <c r="QQT158" s="165"/>
      <c r="QQU158" s="165"/>
      <c r="QQV158" s="45"/>
      <c r="QQW158" s="45"/>
      <c r="QQX158" s="165"/>
      <c r="QQY158" s="165"/>
      <c r="QQZ158" s="165"/>
      <c r="QRA158" s="45"/>
      <c r="QRB158" s="165"/>
      <c r="QRC158" s="45"/>
      <c r="QRD158" s="165"/>
      <c r="QRE158" s="45"/>
      <c r="QRF158" s="165"/>
      <c r="QRG158" s="45"/>
      <c r="QRH158" s="107"/>
      <c r="QRI158" s="21"/>
      <c r="QRJ158" s="21"/>
      <c r="QRK158" s="164"/>
      <c r="QRL158" s="165"/>
      <c r="QRM158" s="45"/>
      <c r="QRN158" s="165"/>
      <c r="QRO158" s="165"/>
      <c r="QRP158" s="165"/>
      <c r="QRQ158" s="165"/>
      <c r="QRR158" s="165"/>
      <c r="QRS158" s="165"/>
      <c r="QRT158" s="165"/>
      <c r="QRU158" s="165"/>
      <c r="QRV158" s="165"/>
      <c r="QRW158" s="165"/>
      <c r="QRX158" s="165"/>
      <c r="QRY158" s="165"/>
      <c r="QRZ158" s="165"/>
      <c r="QSA158" s="165"/>
      <c r="QSB158" s="45"/>
      <c r="QSC158" s="45"/>
      <c r="QSD158" s="165"/>
      <c r="QSE158" s="165"/>
      <c r="QSF158" s="165"/>
      <c r="QSG158" s="45"/>
      <c r="QSH158" s="165"/>
      <c r="QSI158" s="45"/>
      <c r="QSJ158" s="165"/>
      <c r="QSK158" s="45"/>
      <c r="QSL158" s="165"/>
      <c r="QSM158" s="45"/>
      <c r="QSN158" s="107"/>
      <c r="QSO158" s="21"/>
      <c r="QSP158" s="21"/>
      <c r="QSQ158" s="164"/>
      <c r="QSR158" s="165"/>
      <c r="QSS158" s="45"/>
      <c r="QST158" s="165"/>
      <c r="QSU158" s="165"/>
      <c r="QSV158" s="165"/>
      <c r="QSW158" s="165"/>
      <c r="QSX158" s="165"/>
      <c r="QSY158" s="165"/>
      <c r="QSZ158" s="165"/>
      <c r="QTA158" s="165"/>
      <c r="QTB158" s="165"/>
      <c r="QTC158" s="165"/>
      <c r="QTD158" s="165"/>
      <c r="QTE158" s="165"/>
      <c r="QTF158" s="165"/>
      <c r="QTG158" s="165"/>
      <c r="QTH158" s="45"/>
      <c r="QTI158" s="45"/>
      <c r="QTJ158" s="165"/>
      <c r="QTK158" s="165"/>
      <c r="QTL158" s="165"/>
      <c r="QTM158" s="45"/>
      <c r="QTN158" s="165"/>
      <c r="QTO158" s="45"/>
      <c r="QTP158" s="165"/>
      <c r="QTQ158" s="45"/>
      <c r="QTR158" s="165"/>
      <c r="QTS158" s="45"/>
      <c r="QTT158" s="107"/>
      <c r="QTU158" s="21"/>
      <c r="QTV158" s="21"/>
      <c r="QTW158" s="164"/>
      <c r="QTX158" s="165"/>
      <c r="QTY158" s="45"/>
      <c r="QTZ158" s="165"/>
      <c r="QUA158" s="165"/>
      <c r="QUB158" s="165"/>
      <c r="QUC158" s="165"/>
      <c r="QUD158" s="165"/>
      <c r="QUE158" s="165"/>
      <c r="QUF158" s="165"/>
      <c r="QUG158" s="165"/>
      <c r="QUH158" s="165"/>
      <c r="QUI158" s="165"/>
      <c r="QUJ158" s="165"/>
      <c r="QUK158" s="165"/>
      <c r="QUL158" s="165"/>
      <c r="QUM158" s="165"/>
      <c r="QUN158" s="45"/>
      <c r="QUO158" s="45"/>
      <c r="QUP158" s="165"/>
      <c r="QUQ158" s="165"/>
      <c r="QUR158" s="165"/>
      <c r="QUS158" s="45"/>
      <c r="QUT158" s="165"/>
      <c r="QUU158" s="45"/>
      <c r="QUV158" s="165"/>
      <c r="QUW158" s="45"/>
      <c r="QUX158" s="165"/>
      <c r="QUY158" s="45"/>
      <c r="QUZ158" s="107"/>
      <c r="QVA158" s="21"/>
      <c r="QVB158" s="21"/>
      <c r="QVC158" s="164"/>
      <c r="QVD158" s="165"/>
      <c r="QVE158" s="45"/>
      <c r="QVF158" s="165"/>
      <c r="QVG158" s="165"/>
      <c r="QVH158" s="165"/>
      <c r="QVI158" s="165"/>
      <c r="QVJ158" s="165"/>
      <c r="QVK158" s="165"/>
      <c r="QVL158" s="165"/>
      <c r="QVM158" s="165"/>
      <c r="QVN158" s="165"/>
      <c r="QVO158" s="165"/>
      <c r="QVP158" s="165"/>
      <c r="QVQ158" s="165"/>
      <c r="QVR158" s="165"/>
      <c r="QVS158" s="165"/>
      <c r="QVT158" s="45"/>
      <c r="QVU158" s="45"/>
      <c r="QVV158" s="165"/>
      <c r="QVW158" s="165"/>
      <c r="QVX158" s="165"/>
      <c r="QVY158" s="45"/>
      <c r="QVZ158" s="165"/>
      <c r="QWA158" s="45"/>
      <c r="QWB158" s="165"/>
      <c r="QWC158" s="45"/>
      <c r="QWD158" s="165"/>
      <c r="QWE158" s="45"/>
      <c r="QWF158" s="107"/>
      <c r="QWG158" s="21"/>
      <c r="QWH158" s="21"/>
      <c r="QWI158" s="164"/>
      <c r="QWJ158" s="165"/>
      <c r="QWK158" s="45"/>
      <c r="QWL158" s="165"/>
      <c r="QWM158" s="165"/>
      <c r="QWN158" s="165"/>
      <c r="QWO158" s="165"/>
      <c r="QWP158" s="165"/>
      <c r="QWQ158" s="165"/>
      <c r="QWR158" s="165"/>
      <c r="QWS158" s="165"/>
      <c r="QWT158" s="165"/>
      <c r="QWU158" s="165"/>
      <c r="QWV158" s="165"/>
      <c r="QWW158" s="165"/>
      <c r="QWX158" s="165"/>
      <c r="QWY158" s="165"/>
      <c r="QWZ158" s="45"/>
      <c r="QXA158" s="45"/>
      <c r="QXB158" s="165"/>
      <c r="QXC158" s="165"/>
      <c r="QXD158" s="165"/>
      <c r="QXE158" s="45"/>
      <c r="QXF158" s="165"/>
      <c r="QXG158" s="45"/>
      <c r="QXH158" s="165"/>
      <c r="QXI158" s="45"/>
      <c r="QXJ158" s="165"/>
      <c r="QXK158" s="45"/>
      <c r="QXL158" s="107"/>
      <c r="QXM158" s="21"/>
      <c r="QXN158" s="21"/>
      <c r="QXO158" s="164"/>
      <c r="QXP158" s="165"/>
      <c r="QXQ158" s="45"/>
      <c r="QXR158" s="165"/>
      <c r="QXS158" s="165"/>
      <c r="QXT158" s="165"/>
      <c r="QXU158" s="165"/>
      <c r="QXV158" s="165"/>
      <c r="QXW158" s="165"/>
      <c r="QXX158" s="165"/>
      <c r="QXY158" s="165"/>
      <c r="QXZ158" s="165"/>
      <c r="QYA158" s="165"/>
      <c r="QYB158" s="165"/>
      <c r="QYC158" s="165"/>
      <c r="QYD158" s="165"/>
      <c r="QYE158" s="165"/>
      <c r="QYF158" s="45"/>
      <c r="QYG158" s="45"/>
      <c r="QYH158" s="165"/>
      <c r="QYI158" s="165"/>
      <c r="QYJ158" s="165"/>
      <c r="QYK158" s="45"/>
      <c r="QYL158" s="165"/>
      <c r="QYM158" s="45"/>
      <c r="QYN158" s="165"/>
      <c r="QYO158" s="45"/>
      <c r="QYP158" s="165"/>
      <c r="QYQ158" s="45"/>
      <c r="QYR158" s="107"/>
      <c r="QYS158" s="21"/>
      <c r="QYT158" s="21"/>
      <c r="QYU158" s="164"/>
      <c r="QYV158" s="165"/>
      <c r="QYW158" s="45"/>
      <c r="QYX158" s="165"/>
      <c r="QYY158" s="165"/>
      <c r="QYZ158" s="165"/>
      <c r="QZA158" s="165"/>
      <c r="QZB158" s="165"/>
      <c r="QZC158" s="165"/>
      <c r="QZD158" s="165"/>
      <c r="QZE158" s="165"/>
      <c r="QZF158" s="165"/>
      <c r="QZG158" s="165"/>
      <c r="QZH158" s="165"/>
      <c r="QZI158" s="165"/>
      <c r="QZJ158" s="165"/>
      <c r="QZK158" s="165"/>
      <c r="QZL158" s="45"/>
      <c r="QZM158" s="45"/>
      <c r="QZN158" s="165"/>
      <c r="QZO158" s="165"/>
      <c r="QZP158" s="165"/>
      <c r="QZQ158" s="45"/>
      <c r="QZR158" s="165"/>
      <c r="QZS158" s="45"/>
      <c r="QZT158" s="165"/>
      <c r="QZU158" s="45"/>
      <c r="QZV158" s="165"/>
      <c r="QZW158" s="45"/>
      <c r="QZX158" s="107"/>
      <c r="QZY158" s="21"/>
      <c r="QZZ158" s="21"/>
      <c r="RAA158" s="164"/>
      <c r="RAB158" s="165"/>
      <c r="RAC158" s="45"/>
      <c r="RAD158" s="165"/>
      <c r="RAE158" s="165"/>
      <c r="RAF158" s="165"/>
      <c r="RAG158" s="165"/>
      <c r="RAH158" s="165"/>
      <c r="RAI158" s="165"/>
      <c r="RAJ158" s="165"/>
      <c r="RAK158" s="165"/>
      <c r="RAL158" s="165"/>
      <c r="RAM158" s="165"/>
      <c r="RAN158" s="165"/>
      <c r="RAO158" s="165"/>
      <c r="RAP158" s="165"/>
      <c r="RAQ158" s="165"/>
      <c r="RAR158" s="45"/>
      <c r="RAS158" s="45"/>
      <c r="RAT158" s="165"/>
      <c r="RAU158" s="165"/>
      <c r="RAV158" s="165"/>
      <c r="RAW158" s="45"/>
      <c r="RAX158" s="165"/>
      <c r="RAY158" s="45"/>
      <c r="RAZ158" s="165"/>
      <c r="RBA158" s="45"/>
      <c r="RBB158" s="165"/>
      <c r="RBC158" s="45"/>
      <c r="RBD158" s="107"/>
      <c r="RBE158" s="21"/>
      <c r="RBF158" s="21"/>
      <c r="RBG158" s="164"/>
      <c r="RBH158" s="165"/>
      <c r="RBI158" s="45"/>
      <c r="RBJ158" s="165"/>
      <c r="RBK158" s="165"/>
      <c r="RBL158" s="165"/>
      <c r="RBM158" s="165"/>
      <c r="RBN158" s="165"/>
      <c r="RBO158" s="165"/>
      <c r="RBP158" s="165"/>
      <c r="RBQ158" s="165"/>
      <c r="RBR158" s="165"/>
      <c r="RBS158" s="165"/>
      <c r="RBT158" s="165"/>
      <c r="RBU158" s="165"/>
      <c r="RBV158" s="165"/>
      <c r="RBW158" s="165"/>
      <c r="RBX158" s="45"/>
      <c r="RBY158" s="45"/>
      <c r="RBZ158" s="165"/>
      <c r="RCA158" s="165"/>
      <c r="RCB158" s="165"/>
      <c r="RCC158" s="45"/>
      <c r="RCD158" s="165"/>
      <c r="RCE158" s="45"/>
      <c r="RCF158" s="165"/>
      <c r="RCG158" s="45"/>
      <c r="RCH158" s="165"/>
      <c r="RCI158" s="45"/>
      <c r="RCJ158" s="107"/>
      <c r="RCK158" s="21"/>
      <c r="RCL158" s="21"/>
      <c r="RCM158" s="164"/>
      <c r="RCN158" s="165"/>
      <c r="RCO158" s="45"/>
      <c r="RCP158" s="165"/>
      <c r="RCQ158" s="165"/>
      <c r="RCR158" s="165"/>
      <c r="RCS158" s="165"/>
      <c r="RCT158" s="165"/>
      <c r="RCU158" s="165"/>
      <c r="RCV158" s="165"/>
      <c r="RCW158" s="165"/>
      <c r="RCX158" s="165"/>
      <c r="RCY158" s="165"/>
      <c r="RCZ158" s="165"/>
      <c r="RDA158" s="165"/>
      <c r="RDB158" s="165"/>
      <c r="RDC158" s="165"/>
      <c r="RDD158" s="45"/>
      <c r="RDE158" s="45"/>
      <c r="RDF158" s="165"/>
      <c r="RDG158" s="165"/>
      <c r="RDH158" s="165"/>
      <c r="RDI158" s="45"/>
      <c r="RDJ158" s="165"/>
      <c r="RDK158" s="45"/>
      <c r="RDL158" s="165"/>
      <c r="RDM158" s="45"/>
      <c r="RDN158" s="165"/>
      <c r="RDO158" s="45"/>
      <c r="RDP158" s="107"/>
      <c r="RDQ158" s="21"/>
      <c r="RDR158" s="21"/>
      <c r="RDS158" s="164"/>
      <c r="RDT158" s="165"/>
      <c r="RDU158" s="45"/>
      <c r="RDV158" s="165"/>
      <c r="RDW158" s="165"/>
      <c r="RDX158" s="165"/>
      <c r="RDY158" s="165"/>
      <c r="RDZ158" s="165"/>
      <c r="REA158" s="165"/>
      <c r="REB158" s="165"/>
      <c r="REC158" s="165"/>
      <c r="RED158" s="165"/>
      <c r="REE158" s="165"/>
      <c r="REF158" s="165"/>
      <c r="REG158" s="165"/>
      <c r="REH158" s="165"/>
      <c r="REI158" s="165"/>
      <c r="REJ158" s="45"/>
      <c r="REK158" s="45"/>
      <c r="REL158" s="165"/>
      <c r="REM158" s="165"/>
      <c r="REN158" s="165"/>
      <c r="REO158" s="45"/>
      <c r="REP158" s="165"/>
      <c r="REQ158" s="45"/>
      <c r="RER158" s="165"/>
      <c r="RES158" s="45"/>
      <c r="RET158" s="165"/>
      <c r="REU158" s="45"/>
      <c r="REV158" s="107"/>
      <c r="REW158" s="21"/>
      <c r="REX158" s="21"/>
      <c r="REY158" s="164"/>
      <c r="REZ158" s="165"/>
      <c r="RFA158" s="45"/>
      <c r="RFB158" s="165"/>
      <c r="RFC158" s="165"/>
      <c r="RFD158" s="165"/>
      <c r="RFE158" s="165"/>
      <c r="RFF158" s="165"/>
      <c r="RFG158" s="165"/>
      <c r="RFH158" s="165"/>
      <c r="RFI158" s="165"/>
      <c r="RFJ158" s="165"/>
      <c r="RFK158" s="165"/>
      <c r="RFL158" s="165"/>
      <c r="RFM158" s="165"/>
      <c r="RFN158" s="165"/>
      <c r="RFO158" s="165"/>
      <c r="RFP158" s="45"/>
      <c r="RFQ158" s="45"/>
      <c r="RFR158" s="165"/>
      <c r="RFS158" s="165"/>
      <c r="RFT158" s="165"/>
      <c r="RFU158" s="45"/>
      <c r="RFV158" s="165"/>
      <c r="RFW158" s="45"/>
      <c r="RFX158" s="165"/>
      <c r="RFY158" s="45"/>
      <c r="RFZ158" s="165"/>
      <c r="RGA158" s="45"/>
      <c r="RGB158" s="107"/>
      <c r="RGC158" s="21"/>
      <c r="RGD158" s="21"/>
      <c r="RGE158" s="164"/>
      <c r="RGF158" s="165"/>
      <c r="RGG158" s="45"/>
      <c r="RGH158" s="165"/>
      <c r="RGI158" s="165"/>
      <c r="RGJ158" s="165"/>
      <c r="RGK158" s="165"/>
      <c r="RGL158" s="165"/>
      <c r="RGM158" s="165"/>
      <c r="RGN158" s="165"/>
      <c r="RGO158" s="165"/>
      <c r="RGP158" s="165"/>
      <c r="RGQ158" s="165"/>
      <c r="RGR158" s="165"/>
      <c r="RGS158" s="165"/>
      <c r="RGT158" s="165"/>
      <c r="RGU158" s="165"/>
      <c r="RGV158" s="45"/>
      <c r="RGW158" s="45"/>
      <c r="RGX158" s="165"/>
      <c r="RGY158" s="165"/>
      <c r="RGZ158" s="165"/>
      <c r="RHA158" s="45"/>
      <c r="RHB158" s="165"/>
      <c r="RHC158" s="45"/>
      <c r="RHD158" s="165"/>
      <c r="RHE158" s="45"/>
      <c r="RHF158" s="165"/>
      <c r="RHG158" s="45"/>
      <c r="RHH158" s="107"/>
      <c r="RHI158" s="21"/>
      <c r="RHJ158" s="21"/>
      <c r="RHK158" s="164"/>
      <c r="RHL158" s="165"/>
      <c r="RHM158" s="45"/>
      <c r="RHN158" s="165"/>
      <c r="RHO158" s="165"/>
      <c r="RHP158" s="165"/>
      <c r="RHQ158" s="165"/>
      <c r="RHR158" s="165"/>
      <c r="RHS158" s="165"/>
      <c r="RHT158" s="165"/>
      <c r="RHU158" s="165"/>
      <c r="RHV158" s="165"/>
      <c r="RHW158" s="165"/>
      <c r="RHX158" s="165"/>
      <c r="RHY158" s="165"/>
      <c r="RHZ158" s="165"/>
      <c r="RIA158" s="165"/>
      <c r="RIB158" s="45"/>
      <c r="RIC158" s="45"/>
      <c r="RID158" s="165"/>
      <c r="RIE158" s="165"/>
      <c r="RIF158" s="165"/>
      <c r="RIG158" s="45"/>
      <c r="RIH158" s="165"/>
      <c r="RII158" s="45"/>
      <c r="RIJ158" s="165"/>
      <c r="RIK158" s="45"/>
      <c r="RIL158" s="165"/>
      <c r="RIM158" s="45"/>
      <c r="RIN158" s="107"/>
      <c r="RIO158" s="21"/>
      <c r="RIP158" s="21"/>
      <c r="RIQ158" s="164"/>
      <c r="RIR158" s="165"/>
      <c r="RIS158" s="45"/>
      <c r="RIT158" s="165"/>
      <c r="RIU158" s="165"/>
      <c r="RIV158" s="165"/>
      <c r="RIW158" s="165"/>
      <c r="RIX158" s="165"/>
      <c r="RIY158" s="165"/>
      <c r="RIZ158" s="165"/>
      <c r="RJA158" s="165"/>
      <c r="RJB158" s="165"/>
      <c r="RJC158" s="165"/>
      <c r="RJD158" s="165"/>
      <c r="RJE158" s="165"/>
      <c r="RJF158" s="165"/>
      <c r="RJG158" s="165"/>
      <c r="RJH158" s="45"/>
      <c r="RJI158" s="45"/>
      <c r="RJJ158" s="165"/>
      <c r="RJK158" s="165"/>
      <c r="RJL158" s="165"/>
      <c r="RJM158" s="45"/>
      <c r="RJN158" s="165"/>
      <c r="RJO158" s="45"/>
      <c r="RJP158" s="165"/>
      <c r="RJQ158" s="45"/>
      <c r="RJR158" s="165"/>
      <c r="RJS158" s="45"/>
      <c r="RJT158" s="107"/>
      <c r="RJU158" s="21"/>
      <c r="RJV158" s="21"/>
      <c r="RJW158" s="164"/>
      <c r="RJX158" s="165"/>
      <c r="RJY158" s="45"/>
      <c r="RJZ158" s="165"/>
      <c r="RKA158" s="165"/>
      <c r="RKB158" s="165"/>
      <c r="RKC158" s="165"/>
      <c r="RKD158" s="165"/>
      <c r="RKE158" s="165"/>
      <c r="RKF158" s="165"/>
      <c r="RKG158" s="165"/>
      <c r="RKH158" s="165"/>
      <c r="RKI158" s="165"/>
      <c r="RKJ158" s="165"/>
      <c r="RKK158" s="165"/>
      <c r="RKL158" s="165"/>
      <c r="RKM158" s="165"/>
      <c r="RKN158" s="45"/>
      <c r="RKO158" s="45"/>
      <c r="RKP158" s="165"/>
      <c r="RKQ158" s="165"/>
      <c r="RKR158" s="165"/>
      <c r="RKS158" s="45"/>
      <c r="RKT158" s="165"/>
      <c r="RKU158" s="45"/>
      <c r="RKV158" s="165"/>
      <c r="RKW158" s="45"/>
      <c r="RKX158" s="165"/>
      <c r="RKY158" s="45"/>
      <c r="RKZ158" s="107"/>
      <c r="RLA158" s="21"/>
      <c r="RLB158" s="21"/>
      <c r="RLC158" s="164"/>
      <c r="RLD158" s="165"/>
      <c r="RLE158" s="45"/>
      <c r="RLF158" s="165"/>
      <c r="RLG158" s="165"/>
      <c r="RLH158" s="165"/>
      <c r="RLI158" s="165"/>
      <c r="RLJ158" s="165"/>
      <c r="RLK158" s="165"/>
      <c r="RLL158" s="165"/>
      <c r="RLM158" s="165"/>
      <c r="RLN158" s="165"/>
      <c r="RLO158" s="165"/>
      <c r="RLP158" s="165"/>
      <c r="RLQ158" s="165"/>
      <c r="RLR158" s="165"/>
      <c r="RLS158" s="165"/>
      <c r="RLT158" s="45"/>
      <c r="RLU158" s="45"/>
      <c r="RLV158" s="165"/>
      <c r="RLW158" s="165"/>
      <c r="RLX158" s="165"/>
      <c r="RLY158" s="45"/>
      <c r="RLZ158" s="165"/>
      <c r="RMA158" s="45"/>
      <c r="RMB158" s="165"/>
      <c r="RMC158" s="45"/>
      <c r="RMD158" s="165"/>
      <c r="RME158" s="45"/>
      <c r="RMF158" s="107"/>
      <c r="RMG158" s="21"/>
      <c r="RMH158" s="21"/>
      <c r="RMI158" s="164"/>
      <c r="RMJ158" s="165"/>
      <c r="RMK158" s="45"/>
      <c r="RML158" s="165"/>
      <c r="RMM158" s="165"/>
      <c r="RMN158" s="165"/>
      <c r="RMO158" s="165"/>
      <c r="RMP158" s="165"/>
      <c r="RMQ158" s="165"/>
      <c r="RMR158" s="165"/>
      <c r="RMS158" s="165"/>
      <c r="RMT158" s="165"/>
      <c r="RMU158" s="165"/>
      <c r="RMV158" s="165"/>
      <c r="RMW158" s="165"/>
      <c r="RMX158" s="165"/>
      <c r="RMY158" s="165"/>
      <c r="RMZ158" s="45"/>
      <c r="RNA158" s="45"/>
      <c r="RNB158" s="165"/>
      <c r="RNC158" s="165"/>
      <c r="RND158" s="165"/>
      <c r="RNE158" s="45"/>
      <c r="RNF158" s="165"/>
      <c r="RNG158" s="45"/>
      <c r="RNH158" s="165"/>
      <c r="RNI158" s="45"/>
      <c r="RNJ158" s="165"/>
      <c r="RNK158" s="45"/>
      <c r="RNL158" s="107"/>
      <c r="RNM158" s="21"/>
      <c r="RNN158" s="21"/>
      <c r="RNO158" s="164"/>
      <c r="RNP158" s="165"/>
      <c r="RNQ158" s="45"/>
      <c r="RNR158" s="165"/>
      <c r="RNS158" s="165"/>
      <c r="RNT158" s="165"/>
      <c r="RNU158" s="165"/>
      <c r="RNV158" s="165"/>
      <c r="RNW158" s="165"/>
      <c r="RNX158" s="165"/>
      <c r="RNY158" s="165"/>
      <c r="RNZ158" s="165"/>
      <c r="ROA158" s="165"/>
      <c r="ROB158" s="165"/>
      <c r="ROC158" s="165"/>
      <c r="ROD158" s="165"/>
      <c r="ROE158" s="165"/>
      <c r="ROF158" s="45"/>
      <c r="ROG158" s="45"/>
      <c r="ROH158" s="165"/>
      <c r="ROI158" s="165"/>
      <c r="ROJ158" s="165"/>
      <c r="ROK158" s="45"/>
      <c r="ROL158" s="165"/>
      <c r="ROM158" s="45"/>
      <c r="RON158" s="165"/>
      <c r="ROO158" s="45"/>
      <c r="ROP158" s="165"/>
      <c r="ROQ158" s="45"/>
      <c r="ROR158" s="107"/>
      <c r="ROS158" s="21"/>
      <c r="ROT158" s="21"/>
      <c r="ROU158" s="164"/>
      <c r="ROV158" s="165"/>
      <c r="ROW158" s="45"/>
      <c r="ROX158" s="165"/>
      <c r="ROY158" s="165"/>
      <c r="ROZ158" s="165"/>
      <c r="RPA158" s="165"/>
      <c r="RPB158" s="165"/>
      <c r="RPC158" s="165"/>
      <c r="RPD158" s="165"/>
      <c r="RPE158" s="165"/>
      <c r="RPF158" s="165"/>
      <c r="RPG158" s="165"/>
      <c r="RPH158" s="165"/>
      <c r="RPI158" s="165"/>
      <c r="RPJ158" s="165"/>
      <c r="RPK158" s="165"/>
      <c r="RPL158" s="45"/>
      <c r="RPM158" s="45"/>
      <c r="RPN158" s="165"/>
      <c r="RPO158" s="165"/>
      <c r="RPP158" s="165"/>
      <c r="RPQ158" s="45"/>
      <c r="RPR158" s="165"/>
      <c r="RPS158" s="45"/>
      <c r="RPT158" s="165"/>
      <c r="RPU158" s="45"/>
      <c r="RPV158" s="165"/>
      <c r="RPW158" s="45"/>
      <c r="RPX158" s="107"/>
      <c r="RPY158" s="21"/>
      <c r="RPZ158" s="21"/>
      <c r="RQA158" s="164"/>
      <c r="RQB158" s="165"/>
      <c r="RQC158" s="45"/>
      <c r="RQD158" s="165"/>
      <c r="RQE158" s="165"/>
      <c r="RQF158" s="165"/>
      <c r="RQG158" s="165"/>
      <c r="RQH158" s="165"/>
      <c r="RQI158" s="165"/>
      <c r="RQJ158" s="165"/>
      <c r="RQK158" s="165"/>
      <c r="RQL158" s="165"/>
      <c r="RQM158" s="165"/>
      <c r="RQN158" s="165"/>
      <c r="RQO158" s="165"/>
      <c r="RQP158" s="165"/>
      <c r="RQQ158" s="165"/>
      <c r="RQR158" s="45"/>
      <c r="RQS158" s="45"/>
      <c r="RQT158" s="165"/>
      <c r="RQU158" s="165"/>
      <c r="RQV158" s="165"/>
      <c r="RQW158" s="45"/>
      <c r="RQX158" s="165"/>
      <c r="RQY158" s="45"/>
      <c r="RQZ158" s="165"/>
      <c r="RRA158" s="45"/>
      <c r="RRB158" s="165"/>
      <c r="RRC158" s="45"/>
      <c r="RRD158" s="107"/>
      <c r="RRE158" s="21"/>
      <c r="RRF158" s="21"/>
      <c r="RRG158" s="164"/>
      <c r="RRH158" s="165"/>
      <c r="RRI158" s="45"/>
      <c r="RRJ158" s="165"/>
      <c r="RRK158" s="165"/>
      <c r="RRL158" s="165"/>
      <c r="RRM158" s="165"/>
      <c r="RRN158" s="165"/>
      <c r="RRO158" s="165"/>
      <c r="RRP158" s="165"/>
      <c r="RRQ158" s="165"/>
      <c r="RRR158" s="165"/>
      <c r="RRS158" s="165"/>
      <c r="RRT158" s="165"/>
      <c r="RRU158" s="165"/>
      <c r="RRV158" s="165"/>
      <c r="RRW158" s="165"/>
      <c r="RRX158" s="45"/>
      <c r="RRY158" s="45"/>
      <c r="RRZ158" s="165"/>
      <c r="RSA158" s="165"/>
      <c r="RSB158" s="165"/>
      <c r="RSC158" s="45"/>
      <c r="RSD158" s="165"/>
      <c r="RSE158" s="45"/>
      <c r="RSF158" s="165"/>
      <c r="RSG158" s="45"/>
      <c r="RSH158" s="165"/>
      <c r="RSI158" s="45"/>
      <c r="RSJ158" s="107"/>
      <c r="RSK158" s="21"/>
      <c r="RSL158" s="21"/>
      <c r="RSM158" s="164"/>
      <c r="RSN158" s="165"/>
      <c r="RSO158" s="45"/>
      <c r="RSP158" s="165"/>
      <c r="RSQ158" s="165"/>
      <c r="RSR158" s="165"/>
      <c r="RSS158" s="165"/>
      <c r="RST158" s="165"/>
      <c r="RSU158" s="165"/>
      <c r="RSV158" s="165"/>
      <c r="RSW158" s="165"/>
      <c r="RSX158" s="165"/>
      <c r="RSY158" s="165"/>
      <c r="RSZ158" s="165"/>
      <c r="RTA158" s="165"/>
      <c r="RTB158" s="165"/>
      <c r="RTC158" s="165"/>
      <c r="RTD158" s="45"/>
      <c r="RTE158" s="45"/>
      <c r="RTF158" s="165"/>
      <c r="RTG158" s="165"/>
      <c r="RTH158" s="165"/>
      <c r="RTI158" s="45"/>
      <c r="RTJ158" s="165"/>
      <c r="RTK158" s="45"/>
      <c r="RTL158" s="165"/>
      <c r="RTM158" s="45"/>
      <c r="RTN158" s="165"/>
      <c r="RTO158" s="45"/>
      <c r="RTP158" s="107"/>
      <c r="RTQ158" s="21"/>
      <c r="RTR158" s="21"/>
      <c r="RTS158" s="164"/>
      <c r="RTT158" s="165"/>
      <c r="RTU158" s="45"/>
      <c r="RTV158" s="165"/>
      <c r="RTW158" s="165"/>
      <c r="RTX158" s="165"/>
      <c r="RTY158" s="165"/>
      <c r="RTZ158" s="165"/>
      <c r="RUA158" s="165"/>
      <c r="RUB158" s="165"/>
      <c r="RUC158" s="165"/>
      <c r="RUD158" s="165"/>
      <c r="RUE158" s="165"/>
      <c r="RUF158" s="165"/>
      <c r="RUG158" s="165"/>
      <c r="RUH158" s="165"/>
      <c r="RUI158" s="165"/>
      <c r="RUJ158" s="45"/>
      <c r="RUK158" s="45"/>
      <c r="RUL158" s="165"/>
      <c r="RUM158" s="165"/>
      <c r="RUN158" s="165"/>
      <c r="RUO158" s="45"/>
      <c r="RUP158" s="165"/>
      <c r="RUQ158" s="45"/>
      <c r="RUR158" s="165"/>
      <c r="RUS158" s="45"/>
      <c r="RUT158" s="165"/>
      <c r="RUU158" s="45"/>
      <c r="RUV158" s="107"/>
      <c r="RUW158" s="21"/>
      <c r="RUX158" s="21"/>
      <c r="RUY158" s="164"/>
      <c r="RUZ158" s="165"/>
      <c r="RVA158" s="45"/>
      <c r="RVB158" s="165"/>
      <c r="RVC158" s="165"/>
      <c r="RVD158" s="165"/>
      <c r="RVE158" s="165"/>
      <c r="RVF158" s="165"/>
      <c r="RVG158" s="165"/>
      <c r="RVH158" s="165"/>
      <c r="RVI158" s="165"/>
      <c r="RVJ158" s="165"/>
      <c r="RVK158" s="165"/>
      <c r="RVL158" s="165"/>
      <c r="RVM158" s="165"/>
      <c r="RVN158" s="165"/>
      <c r="RVO158" s="165"/>
      <c r="RVP158" s="45"/>
      <c r="RVQ158" s="45"/>
      <c r="RVR158" s="165"/>
      <c r="RVS158" s="165"/>
      <c r="RVT158" s="165"/>
      <c r="RVU158" s="45"/>
      <c r="RVV158" s="165"/>
      <c r="RVW158" s="45"/>
      <c r="RVX158" s="165"/>
      <c r="RVY158" s="45"/>
      <c r="RVZ158" s="165"/>
      <c r="RWA158" s="45"/>
      <c r="RWB158" s="107"/>
      <c r="RWC158" s="21"/>
      <c r="RWD158" s="21"/>
      <c r="RWE158" s="164"/>
      <c r="RWF158" s="165"/>
      <c r="RWG158" s="45"/>
      <c r="RWH158" s="165"/>
      <c r="RWI158" s="165"/>
      <c r="RWJ158" s="165"/>
      <c r="RWK158" s="165"/>
      <c r="RWL158" s="165"/>
      <c r="RWM158" s="165"/>
      <c r="RWN158" s="165"/>
      <c r="RWO158" s="165"/>
      <c r="RWP158" s="165"/>
      <c r="RWQ158" s="165"/>
      <c r="RWR158" s="165"/>
      <c r="RWS158" s="165"/>
      <c r="RWT158" s="165"/>
      <c r="RWU158" s="165"/>
      <c r="RWV158" s="45"/>
      <c r="RWW158" s="45"/>
      <c r="RWX158" s="165"/>
      <c r="RWY158" s="165"/>
      <c r="RWZ158" s="165"/>
      <c r="RXA158" s="45"/>
      <c r="RXB158" s="165"/>
      <c r="RXC158" s="45"/>
      <c r="RXD158" s="165"/>
      <c r="RXE158" s="45"/>
      <c r="RXF158" s="165"/>
      <c r="RXG158" s="45"/>
      <c r="RXH158" s="107"/>
      <c r="RXI158" s="21"/>
      <c r="RXJ158" s="21"/>
      <c r="RXK158" s="164"/>
      <c r="RXL158" s="165"/>
      <c r="RXM158" s="45"/>
      <c r="RXN158" s="165"/>
      <c r="RXO158" s="165"/>
      <c r="RXP158" s="165"/>
      <c r="RXQ158" s="165"/>
      <c r="RXR158" s="165"/>
      <c r="RXS158" s="165"/>
      <c r="RXT158" s="165"/>
      <c r="RXU158" s="165"/>
      <c r="RXV158" s="165"/>
      <c r="RXW158" s="165"/>
      <c r="RXX158" s="165"/>
      <c r="RXY158" s="165"/>
      <c r="RXZ158" s="165"/>
      <c r="RYA158" s="165"/>
      <c r="RYB158" s="45"/>
      <c r="RYC158" s="45"/>
      <c r="RYD158" s="165"/>
      <c r="RYE158" s="165"/>
      <c r="RYF158" s="165"/>
      <c r="RYG158" s="45"/>
      <c r="RYH158" s="165"/>
      <c r="RYI158" s="45"/>
      <c r="RYJ158" s="165"/>
      <c r="RYK158" s="45"/>
      <c r="RYL158" s="165"/>
      <c r="RYM158" s="45"/>
      <c r="RYN158" s="107"/>
      <c r="RYO158" s="21"/>
      <c r="RYP158" s="21"/>
      <c r="RYQ158" s="164"/>
      <c r="RYR158" s="165"/>
      <c r="RYS158" s="45"/>
      <c r="RYT158" s="165"/>
      <c r="RYU158" s="165"/>
      <c r="RYV158" s="165"/>
      <c r="RYW158" s="165"/>
      <c r="RYX158" s="165"/>
      <c r="RYY158" s="165"/>
      <c r="RYZ158" s="165"/>
      <c r="RZA158" s="165"/>
      <c r="RZB158" s="165"/>
      <c r="RZC158" s="165"/>
      <c r="RZD158" s="165"/>
      <c r="RZE158" s="165"/>
      <c r="RZF158" s="165"/>
      <c r="RZG158" s="165"/>
      <c r="RZH158" s="45"/>
      <c r="RZI158" s="45"/>
      <c r="RZJ158" s="165"/>
      <c r="RZK158" s="165"/>
      <c r="RZL158" s="165"/>
      <c r="RZM158" s="45"/>
      <c r="RZN158" s="165"/>
      <c r="RZO158" s="45"/>
      <c r="RZP158" s="165"/>
      <c r="RZQ158" s="45"/>
      <c r="RZR158" s="165"/>
      <c r="RZS158" s="45"/>
      <c r="RZT158" s="107"/>
      <c r="RZU158" s="21"/>
      <c r="RZV158" s="21"/>
      <c r="RZW158" s="164"/>
      <c r="RZX158" s="165"/>
      <c r="RZY158" s="45"/>
      <c r="RZZ158" s="165"/>
      <c r="SAA158" s="165"/>
      <c r="SAB158" s="165"/>
      <c r="SAC158" s="165"/>
      <c r="SAD158" s="165"/>
      <c r="SAE158" s="165"/>
      <c r="SAF158" s="165"/>
      <c r="SAG158" s="165"/>
      <c r="SAH158" s="165"/>
      <c r="SAI158" s="165"/>
      <c r="SAJ158" s="165"/>
      <c r="SAK158" s="165"/>
      <c r="SAL158" s="165"/>
      <c r="SAM158" s="165"/>
      <c r="SAN158" s="45"/>
      <c r="SAO158" s="45"/>
      <c r="SAP158" s="165"/>
      <c r="SAQ158" s="165"/>
      <c r="SAR158" s="165"/>
      <c r="SAS158" s="45"/>
      <c r="SAT158" s="165"/>
      <c r="SAU158" s="45"/>
      <c r="SAV158" s="165"/>
      <c r="SAW158" s="45"/>
      <c r="SAX158" s="165"/>
      <c r="SAY158" s="45"/>
      <c r="SAZ158" s="107"/>
      <c r="SBA158" s="21"/>
      <c r="SBB158" s="21"/>
      <c r="SBC158" s="164"/>
      <c r="SBD158" s="165"/>
      <c r="SBE158" s="45"/>
      <c r="SBF158" s="165"/>
      <c r="SBG158" s="165"/>
      <c r="SBH158" s="165"/>
      <c r="SBI158" s="165"/>
      <c r="SBJ158" s="165"/>
      <c r="SBK158" s="165"/>
      <c r="SBL158" s="165"/>
      <c r="SBM158" s="165"/>
      <c r="SBN158" s="165"/>
      <c r="SBO158" s="165"/>
      <c r="SBP158" s="165"/>
      <c r="SBQ158" s="165"/>
      <c r="SBR158" s="165"/>
      <c r="SBS158" s="165"/>
      <c r="SBT158" s="45"/>
      <c r="SBU158" s="45"/>
      <c r="SBV158" s="165"/>
      <c r="SBW158" s="165"/>
      <c r="SBX158" s="165"/>
      <c r="SBY158" s="45"/>
      <c r="SBZ158" s="165"/>
      <c r="SCA158" s="45"/>
      <c r="SCB158" s="165"/>
      <c r="SCC158" s="45"/>
      <c r="SCD158" s="165"/>
      <c r="SCE158" s="45"/>
      <c r="SCF158" s="107"/>
      <c r="SCG158" s="21"/>
      <c r="SCH158" s="21"/>
      <c r="SCI158" s="164"/>
      <c r="SCJ158" s="165"/>
      <c r="SCK158" s="45"/>
      <c r="SCL158" s="165"/>
      <c r="SCM158" s="165"/>
      <c r="SCN158" s="165"/>
      <c r="SCO158" s="165"/>
      <c r="SCP158" s="165"/>
      <c r="SCQ158" s="165"/>
      <c r="SCR158" s="165"/>
      <c r="SCS158" s="165"/>
      <c r="SCT158" s="165"/>
      <c r="SCU158" s="165"/>
      <c r="SCV158" s="165"/>
      <c r="SCW158" s="165"/>
      <c r="SCX158" s="165"/>
      <c r="SCY158" s="165"/>
      <c r="SCZ158" s="45"/>
      <c r="SDA158" s="45"/>
      <c r="SDB158" s="165"/>
      <c r="SDC158" s="165"/>
      <c r="SDD158" s="165"/>
      <c r="SDE158" s="45"/>
      <c r="SDF158" s="165"/>
      <c r="SDG158" s="45"/>
      <c r="SDH158" s="165"/>
      <c r="SDI158" s="45"/>
      <c r="SDJ158" s="165"/>
      <c r="SDK158" s="45"/>
      <c r="SDL158" s="107"/>
      <c r="SDM158" s="21"/>
      <c r="SDN158" s="21"/>
      <c r="SDO158" s="164"/>
      <c r="SDP158" s="165"/>
      <c r="SDQ158" s="45"/>
      <c r="SDR158" s="165"/>
      <c r="SDS158" s="165"/>
      <c r="SDT158" s="165"/>
      <c r="SDU158" s="165"/>
      <c r="SDV158" s="165"/>
      <c r="SDW158" s="165"/>
      <c r="SDX158" s="165"/>
      <c r="SDY158" s="165"/>
      <c r="SDZ158" s="165"/>
      <c r="SEA158" s="165"/>
      <c r="SEB158" s="165"/>
      <c r="SEC158" s="165"/>
      <c r="SED158" s="165"/>
      <c r="SEE158" s="165"/>
      <c r="SEF158" s="45"/>
      <c r="SEG158" s="45"/>
      <c r="SEH158" s="165"/>
      <c r="SEI158" s="165"/>
      <c r="SEJ158" s="165"/>
      <c r="SEK158" s="45"/>
      <c r="SEL158" s="165"/>
      <c r="SEM158" s="45"/>
      <c r="SEN158" s="165"/>
      <c r="SEO158" s="45"/>
      <c r="SEP158" s="165"/>
      <c r="SEQ158" s="45"/>
      <c r="SER158" s="107"/>
      <c r="SES158" s="21"/>
      <c r="SET158" s="21"/>
      <c r="SEU158" s="164"/>
      <c r="SEV158" s="165"/>
      <c r="SEW158" s="45"/>
      <c r="SEX158" s="165"/>
      <c r="SEY158" s="165"/>
      <c r="SEZ158" s="165"/>
      <c r="SFA158" s="165"/>
      <c r="SFB158" s="165"/>
      <c r="SFC158" s="165"/>
      <c r="SFD158" s="165"/>
      <c r="SFE158" s="165"/>
      <c r="SFF158" s="165"/>
      <c r="SFG158" s="165"/>
      <c r="SFH158" s="165"/>
      <c r="SFI158" s="165"/>
      <c r="SFJ158" s="165"/>
      <c r="SFK158" s="165"/>
      <c r="SFL158" s="45"/>
      <c r="SFM158" s="45"/>
      <c r="SFN158" s="165"/>
      <c r="SFO158" s="165"/>
      <c r="SFP158" s="165"/>
      <c r="SFQ158" s="45"/>
      <c r="SFR158" s="165"/>
      <c r="SFS158" s="45"/>
      <c r="SFT158" s="165"/>
      <c r="SFU158" s="45"/>
      <c r="SFV158" s="165"/>
      <c r="SFW158" s="45"/>
      <c r="SFX158" s="107"/>
      <c r="SFY158" s="21"/>
      <c r="SFZ158" s="21"/>
      <c r="SGA158" s="164"/>
      <c r="SGB158" s="165"/>
      <c r="SGC158" s="45"/>
      <c r="SGD158" s="165"/>
      <c r="SGE158" s="165"/>
      <c r="SGF158" s="165"/>
      <c r="SGG158" s="165"/>
      <c r="SGH158" s="165"/>
      <c r="SGI158" s="165"/>
      <c r="SGJ158" s="165"/>
      <c r="SGK158" s="165"/>
      <c r="SGL158" s="165"/>
      <c r="SGM158" s="165"/>
      <c r="SGN158" s="165"/>
      <c r="SGO158" s="165"/>
      <c r="SGP158" s="165"/>
      <c r="SGQ158" s="165"/>
      <c r="SGR158" s="45"/>
      <c r="SGS158" s="45"/>
      <c r="SGT158" s="165"/>
      <c r="SGU158" s="165"/>
      <c r="SGV158" s="165"/>
      <c r="SGW158" s="45"/>
      <c r="SGX158" s="165"/>
      <c r="SGY158" s="45"/>
      <c r="SGZ158" s="165"/>
      <c r="SHA158" s="45"/>
      <c r="SHB158" s="165"/>
      <c r="SHC158" s="45"/>
      <c r="SHD158" s="107"/>
      <c r="SHE158" s="21"/>
      <c r="SHF158" s="21"/>
      <c r="SHG158" s="164"/>
      <c r="SHH158" s="165"/>
      <c r="SHI158" s="45"/>
      <c r="SHJ158" s="165"/>
      <c r="SHK158" s="165"/>
      <c r="SHL158" s="165"/>
      <c r="SHM158" s="165"/>
      <c r="SHN158" s="165"/>
      <c r="SHO158" s="165"/>
      <c r="SHP158" s="165"/>
      <c r="SHQ158" s="165"/>
      <c r="SHR158" s="165"/>
      <c r="SHS158" s="165"/>
      <c r="SHT158" s="165"/>
      <c r="SHU158" s="165"/>
      <c r="SHV158" s="165"/>
      <c r="SHW158" s="165"/>
      <c r="SHX158" s="45"/>
      <c r="SHY158" s="45"/>
      <c r="SHZ158" s="165"/>
      <c r="SIA158" s="165"/>
      <c r="SIB158" s="165"/>
      <c r="SIC158" s="45"/>
      <c r="SID158" s="165"/>
      <c r="SIE158" s="45"/>
      <c r="SIF158" s="165"/>
      <c r="SIG158" s="45"/>
      <c r="SIH158" s="165"/>
      <c r="SII158" s="45"/>
      <c r="SIJ158" s="107"/>
      <c r="SIK158" s="21"/>
      <c r="SIL158" s="21"/>
      <c r="SIM158" s="164"/>
      <c r="SIN158" s="165"/>
      <c r="SIO158" s="45"/>
      <c r="SIP158" s="165"/>
      <c r="SIQ158" s="165"/>
      <c r="SIR158" s="165"/>
      <c r="SIS158" s="165"/>
      <c r="SIT158" s="165"/>
      <c r="SIU158" s="165"/>
      <c r="SIV158" s="165"/>
      <c r="SIW158" s="165"/>
      <c r="SIX158" s="165"/>
      <c r="SIY158" s="165"/>
      <c r="SIZ158" s="165"/>
      <c r="SJA158" s="165"/>
      <c r="SJB158" s="165"/>
      <c r="SJC158" s="165"/>
      <c r="SJD158" s="45"/>
      <c r="SJE158" s="45"/>
      <c r="SJF158" s="165"/>
      <c r="SJG158" s="165"/>
      <c r="SJH158" s="165"/>
      <c r="SJI158" s="45"/>
      <c r="SJJ158" s="165"/>
      <c r="SJK158" s="45"/>
      <c r="SJL158" s="165"/>
      <c r="SJM158" s="45"/>
      <c r="SJN158" s="165"/>
      <c r="SJO158" s="45"/>
      <c r="SJP158" s="107"/>
      <c r="SJQ158" s="21"/>
      <c r="SJR158" s="21"/>
      <c r="SJS158" s="164"/>
      <c r="SJT158" s="165"/>
      <c r="SJU158" s="45"/>
      <c r="SJV158" s="165"/>
      <c r="SJW158" s="165"/>
      <c r="SJX158" s="165"/>
      <c r="SJY158" s="165"/>
      <c r="SJZ158" s="165"/>
      <c r="SKA158" s="165"/>
      <c r="SKB158" s="165"/>
      <c r="SKC158" s="165"/>
      <c r="SKD158" s="165"/>
      <c r="SKE158" s="165"/>
      <c r="SKF158" s="165"/>
      <c r="SKG158" s="165"/>
      <c r="SKH158" s="165"/>
      <c r="SKI158" s="165"/>
      <c r="SKJ158" s="45"/>
      <c r="SKK158" s="45"/>
      <c r="SKL158" s="165"/>
      <c r="SKM158" s="165"/>
      <c r="SKN158" s="165"/>
      <c r="SKO158" s="45"/>
      <c r="SKP158" s="165"/>
      <c r="SKQ158" s="45"/>
      <c r="SKR158" s="165"/>
      <c r="SKS158" s="45"/>
      <c r="SKT158" s="165"/>
      <c r="SKU158" s="45"/>
      <c r="SKV158" s="107"/>
      <c r="SKW158" s="21"/>
      <c r="SKX158" s="21"/>
      <c r="SKY158" s="164"/>
      <c r="SKZ158" s="165"/>
      <c r="SLA158" s="45"/>
      <c r="SLB158" s="165"/>
      <c r="SLC158" s="165"/>
      <c r="SLD158" s="165"/>
      <c r="SLE158" s="165"/>
      <c r="SLF158" s="165"/>
      <c r="SLG158" s="165"/>
      <c r="SLH158" s="165"/>
      <c r="SLI158" s="165"/>
      <c r="SLJ158" s="165"/>
      <c r="SLK158" s="165"/>
      <c r="SLL158" s="165"/>
      <c r="SLM158" s="165"/>
      <c r="SLN158" s="165"/>
      <c r="SLO158" s="165"/>
      <c r="SLP158" s="45"/>
      <c r="SLQ158" s="45"/>
      <c r="SLR158" s="165"/>
      <c r="SLS158" s="165"/>
      <c r="SLT158" s="165"/>
      <c r="SLU158" s="45"/>
      <c r="SLV158" s="165"/>
      <c r="SLW158" s="45"/>
      <c r="SLX158" s="165"/>
      <c r="SLY158" s="45"/>
      <c r="SLZ158" s="165"/>
      <c r="SMA158" s="45"/>
      <c r="SMB158" s="107"/>
      <c r="SMC158" s="21"/>
      <c r="SMD158" s="21"/>
      <c r="SME158" s="164"/>
      <c r="SMF158" s="165"/>
      <c r="SMG158" s="45"/>
      <c r="SMH158" s="165"/>
      <c r="SMI158" s="165"/>
      <c r="SMJ158" s="165"/>
      <c r="SMK158" s="165"/>
      <c r="SML158" s="165"/>
      <c r="SMM158" s="165"/>
      <c r="SMN158" s="165"/>
      <c r="SMO158" s="165"/>
      <c r="SMP158" s="165"/>
      <c r="SMQ158" s="165"/>
      <c r="SMR158" s="165"/>
      <c r="SMS158" s="165"/>
      <c r="SMT158" s="165"/>
      <c r="SMU158" s="165"/>
      <c r="SMV158" s="45"/>
      <c r="SMW158" s="45"/>
      <c r="SMX158" s="165"/>
      <c r="SMY158" s="165"/>
      <c r="SMZ158" s="165"/>
      <c r="SNA158" s="45"/>
      <c r="SNB158" s="165"/>
      <c r="SNC158" s="45"/>
      <c r="SND158" s="165"/>
      <c r="SNE158" s="45"/>
      <c r="SNF158" s="165"/>
      <c r="SNG158" s="45"/>
      <c r="SNH158" s="107"/>
      <c r="SNI158" s="21"/>
      <c r="SNJ158" s="21"/>
      <c r="SNK158" s="164"/>
      <c r="SNL158" s="165"/>
      <c r="SNM158" s="45"/>
      <c r="SNN158" s="165"/>
      <c r="SNO158" s="165"/>
      <c r="SNP158" s="165"/>
      <c r="SNQ158" s="165"/>
      <c r="SNR158" s="165"/>
      <c r="SNS158" s="165"/>
      <c r="SNT158" s="165"/>
      <c r="SNU158" s="165"/>
      <c r="SNV158" s="165"/>
      <c r="SNW158" s="165"/>
      <c r="SNX158" s="165"/>
      <c r="SNY158" s="165"/>
      <c r="SNZ158" s="165"/>
      <c r="SOA158" s="165"/>
      <c r="SOB158" s="45"/>
      <c r="SOC158" s="45"/>
      <c r="SOD158" s="165"/>
      <c r="SOE158" s="165"/>
      <c r="SOF158" s="165"/>
      <c r="SOG158" s="45"/>
      <c r="SOH158" s="165"/>
      <c r="SOI158" s="45"/>
      <c r="SOJ158" s="165"/>
      <c r="SOK158" s="45"/>
      <c r="SOL158" s="165"/>
      <c r="SOM158" s="45"/>
      <c r="SON158" s="107"/>
      <c r="SOO158" s="21"/>
      <c r="SOP158" s="21"/>
      <c r="SOQ158" s="164"/>
      <c r="SOR158" s="165"/>
      <c r="SOS158" s="45"/>
      <c r="SOT158" s="165"/>
      <c r="SOU158" s="165"/>
      <c r="SOV158" s="165"/>
      <c r="SOW158" s="165"/>
      <c r="SOX158" s="165"/>
      <c r="SOY158" s="165"/>
      <c r="SOZ158" s="165"/>
      <c r="SPA158" s="165"/>
      <c r="SPB158" s="165"/>
      <c r="SPC158" s="165"/>
      <c r="SPD158" s="165"/>
      <c r="SPE158" s="165"/>
      <c r="SPF158" s="165"/>
      <c r="SPG158" s="165"/>
      <c r="SPH158" s="45"/>
      <c r="SPI158" s="45"/>
      <c r="SPJ158" s="165"/>
      <c r="SPK158" s="165"/>
      <c r="SPL158" s="165"/>
      <c r="SPM158" s="45"/>
      <c r="SPN158" s="165"/>
      <c r="SPO158" s="45"/>
      <c r="SPP158" s="165"/>
      <c r="SPQ158" s="45"/>
      <c r="SPR158" s="165"/>
      <c r="SPS158" s="45"/>
      <c r="SPT158" s="107"/>
      <c r="SPU158" s="21"/>
      <c r="SPV158" s="21"/>
      <c r="SPW158" s="164"/>
      <c r="SPX158" s="165"/>
      <c r="SPY158" s="45"/>
      <c r="SPZ158" s="165"/>
      <c r="SQA158" s="165"/>
      <c r="SQB158" s="165"/>
      <c r="SQC158" s="165"/>
      <c r="SQD158" s="165"/>
      <c r="SQE158" s="165"/>
      <c r="SQF158" s="165"/>
      <c r="SQG158" s="165"/>
      <c r="SQH158" s="165"/>
      <c r="SQI158" s="165"/>
      <c r="SQJ158" s="165"/>
      <c r="SQK158" s="165"/>
      <c r="SQL158" s="165"/>
      <c r="SQM158" s="165"/>
      <c r="SQN158" s="45"/>
      <c r="SQO158" s="45"/>
      <c r="SQP158" s="165"/>
      <c r="SQQ158" s="165"/>
      <c r="SQR158" s="165"/>
      <c r="SQS158" s="45"/>
      <c r="SQT158" s="165"/>
      <c r="SQU158" s="45"/>
      <c r="SQV158" s="165"/>
      <c r="SQW158" s="45"/>
      <c r="SQX158" s="165"/>
      <c r="SQY158" s="45"/>
      <c r="SQZ158" s="107"/>
      <c r="SRA158" s="21"/>
      <c r="SRB158" s="21"/>
      <c r="SRC158" s="164"/>
      <c r="SRD158" s="165"/>
      <c r="SRE158" s="45"/>
      <c r="SRF158" s="165"/>
      <c r="SRG158" s="165"/>
      <c r="SRH158" s="165"/>
      <c r="SRI158" s="165"/>
      <c r="SRJ158" s="165"/>
      <c r="SRK158" s="165"/>
      <c r="SRL158" s="165"/>
      <c r="SRM158" s="165"/>
      <c r="SRN158" s="165"/>
      <c r="SRO158" s="165"/>
      <c r="SRP158" s="165"/>
      <c r="SRQ158" s="165"/>
      <c r="SRR158" s="165"/>
      <c r="SRS158" s="165"/>
      <c r="SRT158" s="45"/>
      <c r="SRU158" s="45"/>
      <c r="SRV158" s="165"/>
      <c r="SRW158" s="165"/>
      <c r="SRX158" s="165"/>
      <c r="SRY158" s="45"/>
      <c r="SRZ158" s="165"/>
      <c r="SSA158" s="45"/>
      <c r="SSB158" s="165"/>
      <c r="SSC158" s="45"/>
      <c r="SSD158" s="165"/>
      <c r="SSE158" s="45"/>
      <c r="SSF158" s="107"/>
      <c r="SSG158" s="21"/>
      <c r="SSH158" s="21"/>
      <c r="SSI158" s="164"/>
      <c r="SSJ158" s="165"/>
      <c r="SSK158" s="45"/>
      <c r="SSL158" s="165"/>
      <c r="SSM158" s="165"/>
      <c r="SSN158" s="165"/>
      <c r="SSO158" s="165"/>
      <c r="SSP158" s="165"/>
      <c r="SSQ158" s="165"/>
      <c r="SSR158" s="165"/>
      <c r="SSS158" s="165"/>
      <c r="SST158" s="165"/>
      <c r="SSU158" s="165"/>
      <c r="SSV158" s="165"/>
      <c r="SSW158" s="165"/>
      <c r="SSX158" s="165"/>
      <c r="SSY158" s="165"/>
      <c r="SSZ158" s="45"/>
      <c r="STA158" s="45"/>
      <c r="STB158" s="165"/>
      <c r="STC158" s="165"/>
      <c r="STD158" s="165"/>
      <c r="STE158" s="45"/>
      <c r="STF158" s="165"/>
      <c r="STG158" s="45"/>
      <c r="STH158" s="165"/>
      <c r="STI158" s="45"/>
      <c r="STJ158" s="165"/>
      <c r="STK158" s="45"/>
      <c r="STL158" s="107"/>
      <c r="STM158" s="21"/>
      <c r="STN158" s="21"/>
      <c r="STO158" s="164"/>
      <c r="STP158" s="165"/>
      <c r="STQ158" s="45"/>
      <c r="STR158" s="165"/>
      <c r="STS158" s="165"/>
      <c r="STT158" s="165"/>
      <c r="STU158" s="165"/>
      <c r="STV158" s="165"/>
      <c r="STW158" s="165"/>
      <c r="STX158" s="165"/>
      <c r="STY158" s="165"/>
      <c r="STZ158" s="165"/>
      <c r="SUA158" s="165"/>
      <c r="SUB158" s="165"/>
      <c r="SUC158" s="165"/>
      <c r="SUD158" s="165"/>
      <c r="SUE158" s="165"/>
      <c r="SUF158" s="45"/>
      <c r="SUG158" s="45"/>
      <c r="SUH158" s="165"/>
      <c r="SUI158" s="165"/>
      <c r="SUJ158" s="165"/>
      <c r="SUK158" s="45"/>
      <c r="SUL158" s="165"/>
      <c r="SUM158" s="45"/>
      <c r="SUN158" s="165"/>
      <c r="SUO158" s="45"/>
      <c r="SUP158" s="165"/>
      <c r="SUQ158" s="45"/>
      <c r="SUR158" s="107"/>
      <c r="SUS158" s="21"/>
      <c r="SUT158" s="21"/>
      <c r="SUU158" s="164"/>
      <c r="SUV158" s="165"/>
      <c r="SUW158" s="45"/>
      <c r="SUX158" s="165"/>
      <c r="SUY158" s="165"/>
      <c r="SUZ158" s="165"/>
      <c r="SVA158" s="165"/>
      <c r="SVB158" s="165"/>
      <c r="SVC158" s="165"/>
      <c r="SVD158" s="165"/>
      <c r="SVE158" s="165"/>
      <c r="SVF158" s="165"/>
      <c r="SVG158" s="165"/>
      <c r="SVH158" s="165"/>
      <c r="SVI158" s="165"/>
      <c r="SVJ158" s="165"/>
      <c r="SVK158" s="165"/>
      <c r="SVL158" s="45"/>
      <c r="SVM158" s="45"/>
      <c r="SVN158" s="165"/>
      <c r="SVO158" s="165"/>
      <c r="SVP158" s="165"/>
      <c r="SVQ158" s="45"/>
      <c r="SVR158" s="165"/>
      <c r="SVS158" s="45"/>
      <c r="SVT158" s="165"/>
      <c r="SVU158" s="45"/>
      <c r="SVV158" s="165"/>
      <c r="SVW158" s="45"/>
      <c r="SVX158" s="107"/>
      <c r="SVY158" s="21"/>
      <c r="SVZ158" s="21"/>
      <c r="SWA158" s="164"/>
      <c r="SWB158" s="165"/>
      <c r="SWC158" s="45"/>
      <c r="SWD158" s="165"/>
      <c r="SWE158" s="165"/>
      <c r="SWF158" s="165"/>
      <c r="SWG158" s="165"/>
      <c r="SWH158" s="165"/>
      <c r="SWI158" s="165"/>
      <c r="SWJ158" s="165"/>
      <c r="SWK158" s="165"/>
      <c r="SWL158" s="165"/>
      <c r="SWM158" s="165"/>
      <c r="SWN158" s="165"/>
      <c r="SWO158" s="165"/>
      <c r="SWP158" s="165"/>
      <c r="SWQ158" s="165"/>
      <c r="SWR158" s="45"/>
      <c r="SWS158" s="45"/>
      <c r="SWT158" s="165"/>
      <c r="SWU158" s="165"/>
      <c r="SWV158" s="165"/>
      <c r="SWW158" s="45"/>
      <c r="SWX158" s="165"/>
      <c r="SWY158" s="45"/>
      <c r="SWZ158" s="165"/>
      <c r="SXA158" s="45"/>
      <c r="SXB158" s="165"/>
      <c r="SXC158" s="45"/>
      <c r="SXD158" s="107"/>
      <c r="SXE158" s="21"/>
      <c r="SXF158" s="21"/>
      <c r="SXG158" s="164"/>
      <c r="SXH158" s="165"/>
      <c r="SXI158" s="45"/>
      <c r="SXJ158" s="165"/>
      <c r="SXK158" s="165"/>
      <c r="SXL158" s="165"/>
      <c r="SXM158" s="165"/>
      <c r="SXN158" s="165"/>
      <c r="SXO158" s="165"/>
      <c r="SXP158" s="165"/>
      <c r="SXQ158" s="165"/>
      <c r="SXR158" s="165"/>
      <c r="SXS158" s="165"/>
      <c r="SXT158" s="165"/>
      <c r="SXU158" s="165"/>
      <c r="SXV158" s="165"/>
      <c r="SXW158" s="165"/>
      <c r="SXX158" s="45"/>
      <c r="SXY158" s="45"/>
      <c r="SXZ158" s="165"/>
      <c r="SYA158" s="165"/>
      <c r="SYB158" s="165"/>
      <c r="SYC158" s="45"/>
      <c r="SYD158" s="165"/>
      <c r="SYE158" s="45"/>
      <c r="SYF158" s="165"/>
      <c r="SYG158" s="45"/>
      <c r="SYH158" s="165"/>
      <c r="SYI158" s="45"/>
      <c r="SYJ158" s="107"/>
      <c r="SYK158" s="21"/>
      <c r="SYL158" s="21"/>
      <c r="SYM158" s="164"/>
      <c r="SYN158" s="165"/>
      <c r="SYO158" s="45"/>
      <c r="SYP158" s="165"/>
      <c r="SYQ158" s="165"/>
      <c r="SYR158" s="165"/>
      <c r="SYS158" s="165"/>
      <c r="SYT158" s="165"/>
      <c r="SYU158" s="165"/>
      <c r="SYV158" s="165"/>
      <c r="SYW158" s="165"/>
      <c r="SYX158" s="165"/>
      <c r="SYY158" s="165"/>
      <c r="SYZ158" s="165"/>
      <c r="SZA158" s="165"/>
      <c r="SZB158" s="165"/>
      <c r="SZC158" s="165"/>
      <c r="SZD158" s="45"/>
      <c r="SZE158" s="45"/>
      <c r="SZF158" s="165"/>
      <c r="SZG158" s="165"/>
      <c r="SZH158" s="165"/>
      <c r="SZI158" s="45"/>
      <c r="SZJ158" s="165"/>
      <c r="SZK158" s="45"/>
      <c r="SZL158" s="165"/>
      <c r="SZM158" s="45"/>
      <c r="SZN158" s="165"/>
      <c r="SZO158" s="45"/>
      <c r="SZP158" s="107"/>
      <c r="SZQ158" s="21"/>
      <c r="SZR158" s="21"/>
      <c r="SZS158" s="164"/>
      <c r="SZT158" s="165"/>
      <c r="SZU158" s="45"/>
      <c r="SZV158" s="165"/>
      <c r="SZW158" s="165"/>
      <c r="SZX158" s="165"/>
      <c r="SZY158" s="165"/>
      <c r="SZZ158" s="165"/>
      <c r="TAA158" s="165"/>
      <c r="TAB158" s="165"/>
      <c r="TAC158" s="165"/>
      <c r="TAD158" s="165"/>
      <c r="TAE158" s="165"/>
      <c r="TAF158" s="165"/>
      <c r="TAG158" s="165"/>
      <c r="TAH158" s="165"/>
      <c r="TAI158" s="165"/>
      <c r="TAJ158" s="45"/>
      <c r="TAK158" s="45"/>
      <c r="TAL158" s="165"/>
      <c r="TAM158" s="165"/>
      <c r="TAN158" s="165"/>
      <c r="TAO158" s="45"/>
      <c r="TAP158" s="165"/>
      <c r="TAQ158" s="45"/>
      <c r="TAR158" s="165"/>
      <c r="TAS158" s="45"/>
      <c r="TAT158" s="165"/>
      <c r="TAU158" s="45"/>
      <c r="TAV158" s="107"/>
      <c r="TAW158" s="21"/>
      <c r="TAX158" s="21"/>
      <c r="TAY158" s="164"/>
      <c r="TAZ158" s="165"/>
      <c r="TBA158" s="45"/>
      <c r="TBB158" s="165"/>
      <c r="TBC158" s="165"/>
      <c r="TBD158" s="165"/>
      <c r="TBE158" s="165"/>
      <c r="TBF158" s="165"/>
      <c r="TBG158" s="165"/>
      <c r="TBH158" s="165"/>
      <c r="TBI158" s="165"/>
      <c r="TBJ158" s="165"/>
      <c r="TBK158" s="165"/>
      <c r="TBL158" s="165"/>
      <c r="TBM158" s="165"/>
      <c r="TBN158" s="165"/>
      <c r="TBO158" s="165"/>
      <c r="TBP158" s="45"/>
      <c r="TBQ158" s="45"/>
      <c r="TBR158" s="165"/>
      <c r="TBS158" s="165"/>
      <c r="TBT158" s="165"/>
      <c r="TBU158" s="45"/>
      <c r="TBV158" s="165"/>
      <c r="TBW158" s="45"/>
      <c r="TBX158" s="165"/>
      <c r="TBY158" s="45"/>
      <c r="TBZ158" s="165"/>
      <c r="TCA158" s="45"/>
      <c r="TCB158" s="107"/>
      <c r="TCC158" s="21"/>
      <c r="TCD158" s="21"/>
      <c r="TCE158" s="164"/>
      <c r="TCF158" s="165"/>
      <c r="TCG158" s="45"/>
      <c r="TCH158" s="165"/>
      <c r="TCI158" s="165"/>
      <c r="TCJ158" s="165"/>
      <c r="TCK158" s="165"/>
      <c r="TCL158" s="165"/>
      <c r="TCM158" s="165"/>
      <c r="TCN158" s="165"/>
      <c r="TCO158" s="165"/>
      <c r="TCP158" s="165"/>
      <c r="TCQ158" s="165"/>
      <c r="TCR158" s="165"/>
      <c r="TCS158" s="165"/>
      <c r="TCT158" s="165"/>
      <c r="TCU158" s="165"/>
      <c r="TCV158" s="45"/>
      <c r="TCW158" s="45"/>
      <c r="TCX158" s="165"/>
      <c r="TCY158" s="165"/>
      <c r="TCZ158" s="165"/>
      <c r="TDA158" s="45"/>
      <c r="TDB158" s="165"/>
      <c r="TDC158" s="45"/>
      <c r="TDD158" s="165"/>
      <c r="TDE158" s="45"/>
      <c r="TDF158" s="165"/>
      <c r="TDG158" s="45"/>
      <c r="TDH158" s="107"/>
      <c r="TDI158" s="21"/>
      <c r="TDJ158" s="21"/>
      <c r="TDK158" s="164"/>
      <c r="TDL158" s="165"/>
      <c r="TDM158" s="45"/>
      <c r="TDN158" s="165"/>
      <c r="TDO158" s="165"/>
      <c r="TDP158" s="165"/>
      <c r="TDQ158" s="165"/>
      <c r="TDR158" s="165"/>
      <c r="TDS158" s="165"/>
      <c r="TDT158" s="165"/>
      <c r="TDU158" s="165"/>
      <c r="TDV158" s="165"/>
      <c r="TDW158" s="165"/>
      <c r="TDX158" s="165"/>
      <c r="TDY158" s="165"/>
      <c r="TDZ158" s="165"/>
      <c r="TEA158" s="165"/>
      <c r="TEB158" s="45"/>
      <c r="TEC158" s="45"/>
      <c r="TED158" s="165"/>
      <c r="TEE158" s="165"/>
      <c r="TEF158" s="165"/>
      <c r="TEG158" s="45"/>
      <c r="TEH158" s="165"/>
      <c r="TEI158" s="45"/>
      <c r="TEJ158" s="165"/>
      <c r="TEK158" s="45"/>
      <c r="TEL158" s="165"/>
      <c r="TEM158" s="45"/>
      <c r="TEN158" s="107"/>
      <c r="TEO158" s="21"/>
      <c r="TEP158" s="21"/>
      <c r="TEQ158" s="164"/>
      <c r="TER158" s="165"/>
      <c r="TES158" s="45"/>
      <c r="TET158" s="165"/>
      <c r="TEU158" s="165"/>
      <c r="TEV158" s="165"/>
      <c r="TEW158" s="165"/>
      <c r="TEX158" s="165"/>
      <c r="TEY158" s="165"/>
      <c r="TEZ158" s="165"/>
      <c r="TFA158" s="165"/>
      <c r="TFB158" s="165"/>
      <c r="TFC158" s="165"/>
      <c r="TFD158" s="165"/>
      <c r="TFE158" s="165"/>
      <c r="TFF158" s="165"/>
      <c r="TFG158" s="165"/>
      <c r="TFH158" s="45"/>
      <c r="TFI158" s="45"/>
      <c r="TFJ158" s="165"/>
      <c r="TFK158" s="165"/>
      <c r="TFL158" s="165"/>
      <c r="TFM158" s="45"/>
      <c r="TFN158" s="165"/>
      <c r="TFO158" s="45"/>
      <c r="TFP158" s="165"/>
      <c r="TFQ158" s="45"/>
      <c r="TFR158" s="165"/>
      <c r="TFS158" s="45"/>
      <c r="TFT158" s="107"/>
      <c r="TFU158" s="21"/>
      <c r="TFV158" s="21"/>
      <c r="TFW158" s="164"/>
      <c r="TFX158" s="165"/>
      <c r="TFY158" s="45"/>
      <c r="TFZ158" s="165"/>
      <c r="TGA158" s="165"/>
      <c r="TGB158" s="165"/>
      <c r="TGC158" s="165"/>
      <c r="TGD158" s="165"/>
      <c r="TGE158" s="165"/>
      <c r="TGF158" s="165"/>
      <c r="TGG158" s="165"/>
      <c r="TGH158" s="165"/>
      <c r="TGI158" s="165"/>
      <c r="TGJ158" s="165"/>
      <c r="TGK158" s="165"/>
      <c r="TGL158" s="165"/>
      <c r="TGM158" s="165"/>
      <c r="TGN158" s="45"/>
      <c r="TGO158" s="45"/>
      <c r="TGP158" s="165"/>
      <c r="TGQ158" s="165"/>
      <c r="TGR158" s="165"/>
      <c r="TGS158" s="45"/>
      <c r="TGT158" s="165"/>
      <c r="TGU158" s="45"/>
      <c r="TGV158" s="165"/>
      <c r="TGW158" s="45"/>
      <c r="TGX158" s="165"/>
      <c r="TGY158" s="45"/>
      <c r="TGZ158" s="107"/>
      <c r="THA158" s="21"/>
      <c r="THB158" s="21"/>
      <c r="THC158" s="164"/>
      <c r="THD158" s="165"/>
      <c r="THE158" s="45"/>
      <c r="THF158" s="165"/>
      <c r="THG158" s="165"/>
      <c r="THH158" s="165"/>
      <c r="THI158" s="165"/>
      <c r="THJ158" s="165"/>
      <c r="THK158" s="165"/>
      <c r="THL158" s="165"/>
      <c r="THM158" s="165"/>
      <c r="THN158" s="165"/>
      <c r="THO158" s="165"/>
      <c r="THP158" s="165"/>
      <c r="THQ158" s="165"/>
      <c r="THR158" s="165"/>
      <c r="THS158" s="165"/>
      <c r="THT158" s="45"/>
      <c r="THU158" s="45"/>
      <c r="THV158" s="165"/>
      <c r="THW158" s="165"/>
      <c r="THX158" s="165"/>
      <c r="THY158" s="45"/>
      <c r="THZ158" s="165"/>
      <c r="TIA158" s="45"/>
      <c r="TIB158" s="165"/>
      <c r="TIC158" s="45"/>
      <c r="TID158" s="165"/>
      <c r="TIE158" s="45"/>
      <c r="TIF158" s="107"/>
      <c r="TIG158" s="21"/>
      <c r="TIH158" s="21"/>
      <c r="TII158" s="164"/>
      <c r="TIJ158" s="165"/>
      <c r="TIK158" s="45"/>
      <c r="TIL158" s="165"/>
      <c r="TIM158" s="165"/>
      <c r="TIN158" s="165"/>
      <c r="TIO158" s="165"/>
      <c r="TIP158" s="165"/>
      <c r="TIQ158" s="165"/>
      <c r="TIR158" s="165"/>
      <c r="TIS158" s="165"/>
      <c r="TIT158" s="165"/>
      <c r="TIU158" s="165"/>
      <c r="TIV158" s="165"/>
      <c r="TIW158" s="165"/>
      <c r="TIX158" s="165"/>
      <c r="TIY158" s="165"/>
      <c r="TIZ158" s="45"/>
      <c r="TJA158" s="45"/>
      <c r="TJB158" s="165"/>
      <c r="TJC158" s="165"/>
      <c r="TJD158" s="165"/>
      <c r="TJE158" s="45"/>
      <c r="TJF158" s="165"/>
      <c r="TJG158" s="45"/>
      <c r="TJH158" s="165"/>
      <c r="TJI158" s="45"/>
      <c r="TJJ158" s="165"/>
      <c r="TJK158" s="45"/>
      <c r="TJL158" s="107"/>
      <c r="TJM158" s="21"/>
      <c r="TJN158" s="21"/>
      <c r="TJO158" s="164"/>
      <c r="TJP158" s="165"/>
      <c r="TJQ158" s="45"/>
      <c r="TJR158" s="165"/>
      <c r="TJS158" s="165"/>
      <c r="TJT158" s="165"/>
      <c r="TJU158" s="165"/>
      <c r="TJV158" s="165"/>
      <c r="TJW158" s="165"/>
      <c r="TJX158" s="165"/>
      <c r="TJY158" s="165"/>
      <c r="TJZ158" s="165"/>
      <c r="TKA158" s="165"/>
      <c r="TKB158" s="165"/>
      <c r="TKC158" s="165"/>
      <c r="TKD158" s="165"/>
      <c r="TKE158" s="165"/>
      <c r="TKF158" s="45"/>
      <c r="TKG158" s="45"/>
      <c r="TKH158" s="165"/>
      <c r="TKI158" s="165"/>
      <c r="TKJ158" s="165"/>
      <c r="TKK158" s="45"/>
      <c r="TKL158" s="165"/>
      <c r="TKM158" s="45"/>
      <c r="TKN158" s="165"/>
      <c r="TKO158" s="45"/>
      <c r="TKP158" s="165"/>
      <c r="TKQ158" s="45"/>
      <c r="TKR158" s="107"/>
      <c r="TKS158" s="21"/>
      <c r="TKT158" s="21"/>
      <c r="TKU158" s="164"/>
      <c r="TKV158" s="165"/>
      <c r="TKW158" s="45"/>
      <c r="TKX158" s="165"/>
      <c r="TKY158" s="165"/>
      <c r="TKZ158" s="165"/>
      <c r="TLA158" s="165"/>
      <c r="TLB158" s="165"/>
      <c r="TLC158" s="165"/>
      <c r="TLD158" s="165"/>
      <c r="TLE158" s="165"/>
      <c r="TLF158" s="165"/>
      <c r="TLG158" s="165"/>
      <c r="TLH158" s="165"/>
      <c r="TLI158" s="165"/>
      <c r="TLJ158" s="165"/>
      <c r="TLK158" s="165"/>
      <c r="TLL158" s="45"/>
      <c r="TLM158" s="45"/>
      <c r="TLN158" s="165"/>
      <c r="TLO158" s="165"/>
      <c r="TLP158" s="165"/>
      <c r="TLQ158" s="45"/>
      <c r="TLR158" s="165"/>
      <c r="TLS158" s="45"/>
      <c r="TLT158" s="165"/>
      <c r="TLU158" s="45"/>
      <c r="TLV158" s="165"/>
      <c r="TLW158" s="45"/>
      <c r="TLX158" s="107"/>
      <c r="TLY158" s="21"/>
      <c r="TLZ158" s="21"/>
      <c r="TMA158" s="164"/>
      <c r="TMB158" s="165"/>
      <c r="TMC158" s="45"/>
      <c r="TMD158" s="165"/>
      <c r="TME158" s="165"/>
      <c r="TMF158" s="165"/>
      <c r="TMG158" s="165"/>
      <c r="TMH158" s="165"/>
      <c r="TMI158" s="165"/>
      <c r="TMJ158" s="165"/>
      <c r="TMK158" s="165"/>
      <c r="TML158" s="165"/>
      <c r="TMM158" s="165"/>
      <c r="TMN158" s="165"/>
      <c r="TMO158" s="165"/>
      <c r="TMP158" s="165"/>
      <c r="TMQ158" s="165"/>
      <c r="TMR158" s="45"/>
      <c r="TMS158" s="45"/>
      <c r="TMT158" s="165"/>
      <c r="TMU158" s="165"/>
      <c r="TMV158" s="165"/>
      <c r="TMW158" s="45"/>
      <c r="TMX158" s="165"/>
      <c r="TMY158" s="45"/>
      <c r="TMZ158" s="165"/>
      <c r="TNA158" s="45"/>
      <c r="TNB158" s="165"/>
      <c r="TNC158" s="45"/>
      <c r="TND158" s="107"/>
      <c r="TNE158" s="21"/>
      <c r="TNF158" s="21"/>
      <c r="TNG158" s="164"/>
      <c r="TNH158" s="165"/>
      <c r="TNI158" s="45"/>
      <c r="TNJ158" s="165"/>
      <c r="TNK158" s="165"/>
      <c r="TNL158" s="165"/>
      <c r="TNM158" s="165"/>
      <c r="TNN158" s="165"/>
      <c r="TNO158" s="165"/>
      <c r="TNP158" s="165"/>
      <c r="TNQ158" s="165"/>
      <c r="TNR158" s="165"/>
      <c r="TNS158" s="165"/>
      <c r="TNT158" s="165"/>
      <c r="TNU158" s="165"/>
      <c r="TNV158" s="165"/>
      <c r="TNW158" s="165"/>
      <c r="TNX158" s="45"/>
      <c r="TNY158" s="45"/>
      <c r="TNZ158" s="165"/>
      <c r="TOA158" s="165"/>
      <c r="TOB158" s="165"/>
      <c r="TOC158" s="45"/>
      <c r="TOD158" s="165"/>
      <c r="TOE158" s="45"/>
      <c r="TOF158" s="165"/>
      <c r="TOG158" s="45"/>
      <c r="TOH158" s="165"/>
      <c r="TOI158" s="45"/>
      <c r="TOJ158" s="107"/>
      <c r="TOK158" s="21"/>
      <c r="TOL158" s="21"/>
      <c r="TOM158" s="164"/>
      <c r="TON158" s="165"/>
      <c r="TOO158" s="45"/>
      <c r="TOP158" s="165"/>
      <c r="TOQ158" s="165"/>
      <c r="TOR158" s="165"/>
      <c r="TOS158" s="165"/>
      <c r="TOT158" s="165"/>
      <c r="TOU158" s="165"/>
      <c r="TOV158" s="165"/>
      <c r="TOW158" s="165"/>
      <c r="TOX158" s="165"/>
      <c r="TOY158" s="165"/>
      <c r="TOZ158" s="165"/>
      <c r="TPA158" s="165"/>
      <c r="TPB158" s="165"/>
      <c r="TPC158" s="165"/>
      <c r="TPD158" s="45"/>
      <c r="TPE158" s="45"/>
      <c r="TPF158" s="165"/>
      <c r="TPG158" s="165"/>
      <c r="TPH158" s="165"/>
      <c r="TPI158" s="45"/>
      <c r="TPJ158" s="165"/>
      <c r="TPK158" s="45"/>
      <c r="TPL158" s="165"/>
      <c r="TPM158" s="45"/>
      <c r="TPN158" s="165"/>
      <c r="TPO158" s="45"/>
      <c r="TPP158" s="107"/>
      <c r="TPQ158" s="21"/>
      <c r="TPR158" s="21"/>
      <c r="TPS158" s="164"/>
      <c r="TPT158" s="165"/>
      <c r="TPU158" s="45"/>
      <c r="TPV158" s="165"/>
      <c r="TPW158" s="165"/>
      <c r="TPX158" s="165"/>
      <c r="TPY158" s="165"/>
      <c r="TPZ158" s="165"/>
      <c r="TQA158" s="165"/>
      <c r="TQB158" s="165"/>
      <c r="TQC158" s="165"/>
      <c r="TQD158" s="165"/>
      <c r="TQE158" s="165"/>
      <c r="TQF158" s="165"/>
      <c r="TQG158" s="165"/>
      <c r="TQH158" s="165"/>
      <c r="TQI158" s="165"/>
      <c r="TQJ158" s="45"/>
      <c r="TQK158" s="45"/>
      <c r="TQL158" s="165"/>
      <c r="TQM158" s="165"/>
      <c r="TQN158" s="165"/>
      <c r="TQO158" s="45"/>
      <c r="TQP158" s="165"/>
      <c r="TQQ158" s="45"/>
      <c r="TQR158" s="165"/>
      <c r="TQS158" s="45"/>
      <c r="TQT158" s="165"/>
      <c r="TQU158" s="45"/>
      <c r="TQV158" s="107"/>
      <c r="TQW158" s="21"/>
      <c r="TQX158" s="21"/>
      <c r="TQY158" s="164"/>
      <c r="TQZ158" s="165"/>
      <c r="TRA158" s="45"/>
      <c r="TRB158" s="165"/>
      <c r="TRC158" s="165"/>
      <c r="TRD158" s="165"/>
      <c r="TRE158" s="165"/>
      <c r="TRF158" s="165"/>
      <c r="TRG158" s="165"/>
      <c r="TRH158" s="165"/>
      <c r="TRI158" s="165"/>
      <c r="TRJ158" s="165"/>
      <c r="TRK158" s="165"/>
      <c r="TRL158" s="165"/>
      <c r="TRM158" s="165"/>
      <c r="TRN158" s="165"/>
      <c r="TRO158" s="165"/>
      <c r="TRP158" s="45"/>
      <c r="TRQ158" s="45"/>
      <c r="TRR158" s="165"/>
      <c r="TRS158" s="165"/>
      <c r="TRT158" s="165"/>
      <c r="TRU158" s="45"/>
      <c r="TRV158" s="165"/>
      <c r="TRW158" s="45"/>
      <c r="TRX158" s="165"/>
      <c r="TRY158" s="45"/>
      <c r="TRZ158" s="165"/>
      <c r="TSA158" s="45"/>
      <c r="TSB158" s="107"/>
      <c r="TSC158" s="21"/>
      <c r="TSD158" s="21"/>
      <c r="TSE158" s="164"/>
      <c r="TSF158" s="165"/>
      <c r="TSG158" s="45"/>
      <c r="TSH158" s="165"/>
      <c r="TSI158" s="165"/>
      <c r="TSJ158" s="165"/>
      <c r="TSK158" s="165"/>
      <c r="TSL158" s="165"/>
      <c r="TSM158" s="165"/>
      <c r="TSN158" s="165"/>
      <c r="TSO158" s="165"/>
      <c r="TSP158" s="165"/>
      <c r="TSQ158" s="165"/>
      <c r="TSR158" s="165"/>
      <c r="TSS158" s="165"/>
      <c r="TST158" s="165"/>
      <c r="TSU158" s="165"/>
      <c r="TSV158" s="45"/>
      <c r="TSW158" s="45"/>
      <c r="TSX158" s="165"/>
      <c r="TSY158" s="165"/>
      <c r="TSZ158" s="165"/>
      <c r="TTA158" s="45"/>
      <c r="TTB158" s="165"/>
      <c r="TTC158" s="45"/>
      <c r="TTD158" s="165"/>
      <c r="TTE158" s="45"/>
      <c r="TTF158" s="165"/>
      <c r="TTG158" s="45"/>
      <c r="TTH158" s="107"/>
      <c r="TTI158" s="21"/>
      <c r="TTJ158" s="21"/>
      <c r="TTK158" s="164"/>
      <c r="TTL158" s="165"/>
      <c r="TTM158" s="45"/>
      <c r="TTN158" s="165"/>
      <c r="TTO158" s="165"/>
      <c r="TTP158" s="165"/>
      <c r="TTQ158" s="165"/>
      <c r="TTR158" s="165"/>
      <c r="TTS158" s="165"/>
      <c r="TTT158" s="165"/>
      <c r="TTU158" s="165"/>
      <c r="TTV158" s="165"/>
      <c r="TTW158" s="165"/>
      <c r="TTX158" s="165"/>
      <c r="TTY158" s="165"/>
      <c r="TTZ158" s="165"/>
      <c r="TUA158" s="165"/>
      <c r="TUB158" s="45"/>
      <c r="TUC158" s="45"/>
      <c r="TUD158" s="165"/>
      <c r="TUE158" s="165"/>
      <c r="TUF158" s="165"/>
      <c r="TUG158" s="45"/>
      <c r="TUH158" s="165"/>
      <c r="TUI158" s="45"/>
      <c r="TUJ158" s="165"/>
      <c r="TUK158" s="45"/>
      <c r="TUL158" s="165"/>
      <c r="TUM158" s="45"/>
      <c r="TUN158" s="107"/>
      <c r="TUO158" s="21"/>
      <c r="TUP158" s="21"/>
      <c r="TUQ158" s="164"/>
      <c r="TUR158" s="165"/>
      <c r="TUS158" s="45"/>
      <c r="TUT158" s="165"/>
      <c r="TUU158" s="165"/>
      <c r="TUV158" s="165"/>
      <c r="TUW158" s="165"/>
      <c r="TUX158" s="165"/>
      <c r="TUY158" s="165"/>
      <c r="TUZ158" s="165"/>
      <c r="TVA158" s="165"/>
      <c r="TVB158" s="165"/>
      <c r="TVC158" s="165"/>
      <c r="TVD158" s="165"/>
      <c r="TVE158" s="165"/>
      <c r="TVF158" s="165"/>
      <c r="TVG158" s="165"/>
      <c r="TVH158" s="45"/>
      <c r="TVI158" s="45"/>
      <c r="TVJ158" s="165"/>
      <c r="TVK158" s="165"/>
      <c r="TVL158" s="165"/>
      <c r="TVM158" s="45"/>
      <c r="TVN158" s="165"/>
      <c r="TVO158" s="45"/>
      <c r="TVP158" s="165"/>
      <c r="TVQ158" s="45"/>
      <c r="TVR158" s="165"/>
      <c r="TVS158" s="45"/>
      <c r="TVT158" s="107"/>
      <c r="TVU158" s="21"/>
      <c r="TVV158" s="21"/>
      <c r="TVW158" s="164"/>
      <c r="TVX158" s="165"/>
      <c r="TVY158" s="45"/>
      <c r="TVZ158" s="165"/>
      <c r="TWA158" s="165"/>
      <c r="TWB158" s="165"/>
      <c r="TWC158" s="165"/>
      <c r="TWD158" s="165"/>
      <c r="TWE158" s="165"/>
      <c r="TWF158" s="165"/>
      <c r="TWG158" s="165"/>
      <c r="TWH158" s="165"/>
      <c r="TWI158" s="165"/>
      <c r="TWJ158" s="165"/>
      <c r="TWK158" s="165"/>
      <c r="TWL158" s="165"/>
      <c r="TWM158" s="165"/>
      <c r="TWN158" s="45"/>
      <c r="TWO158" s="45"/>
      <c r="TWP158" s="165"/>
      <c r="TWQ158" s="165"/>
      <c r="TWR158" s="165"/>
      <c r="TWS158" s="45"/>
      <c r="TWT158" s="165"/>
      <c r="TWU158" s="45"/>
      <c r="TWV158" s="165"/>
      <c r="TWW158" s="45"/>
      <c r="TWX158" s="165"/>
      <c r="TWY158" s="45"/>
      <c r="TWZ158" s="107"/>
      <c r="TXA158" s="21"/>
      <c r="TXB158" s="21"/>
      <c r="TXC158" s="164"/>
      <c r="TXD158" s="165"/>
      <c r="TXE158" s="45"/>
      <c r="TXF158" s="165"/>
      <c r="TXG158" s="165"/>
      <c r="TXH158" s="165"/>
      <c r="TXI158" s="165"/>
      <c r="TXJ158" s="165"/>
      <c r="TXK158" s="165"/>
      <c r="TXL158" s="165"/>
      <c r="TXM158" s="165"/>
      <c r="TXN158" s="165"/>
      <c r="TXO158" s="165"/>
      <c r="TXP158" s="165"/>
      <c r="TXQ158" s="165"/>
      <c r="TXR158" s="165"/>
      <c r="TXS158" s="165"/>
      <c r="TXT158" s="45"/>
      <c r="TXU158" s="45"/>
      <c r="TXV158" s="165"/>
      <c r="TXW158" s="165"/>
      <c r="TXX158" s="165"/>
      <c r="TXY158" s="45"/>
      <c r="TXZ158" s="165"/>
      <c r="TYA158" s="45"/>
      <c r="TYB158" s="165"/>
      <c r="TYC158" s="45"/>
      <c r="TYD158" s="165"/>
      <c r="TYE158" s="45"/>
      <c r="TYF158" s="107"/>
      <c r="TYG158" s="21"/>
      <c r="TYH158" s="21"/>
      <c r="TYI158" s="164"/>
      <c r="TYJ158" s="165"/>
      <c r="TYK158" s="45"/>
      <c r="TYL158" s="165"/>
      <c r="TYM158" s="165"/>
      <c r="TYN158" s="165"/>
      <c r="TYO158" s="165"/>
      <c r="TYP158" s="165"/>
      <c r="TYQ158" s="165"/>
      <c r="TYR158" s="165"/>
      <c r="TYS158" s="165"/>
      <c r="TYT158" s="165"/>
      <c r="TYU158" s="165"/>
      <c r="TYV158" s="165"/>
      <c r="TYW158" s="165"/>
      <c r="TYX158" s="165"/>
      <c r="TYY158" s="165"/>
      <c r="TYZ158" s="45"/>
      <c r="TZA158" s="45"/>
      <c r="TZB158" s="165"/>
      <c r="TZC158" s="165"/>
      <c r="TZD158" s="165"/>
      <c r="TZE158" s="45"/>
      <c r="TZF158" s="165"/>
      <c r="TZG158" s="45"/>
      <c r="TZH158" s="165"/>
      <c r="TZI158" s="45"/>
      <c r="TZJ158" s="165"/>
      <c r="TZK158" s="45"/>
      <c r="TZL158" s="107"/>
      <c r="TZM158" s="21"/>
      <c r="TZN158" s="21"/>
      <c r="TZO158" s="164"/>
      <c r="TZP158" s="165"/>
      <c r="TZQ158" s="45"/>
      <c r="TZR158" s="165"/>
      <c r="TZS158" s="165"/>
      <c r="TZT158" s="165"/>
      <c r="TZU158" s="165"/>
      <c r="TZV158" s="165"/>
      <c r="TZW158" s="165"/>
      <c r="TZX158" s="165"/>
      <c r="TZY158" s="165"/>
      <c r="TZZ158" s="165"/>
      <c r="UAA158" s="165"/>
      <c r="UAB158" s="165"/>
      <c r="UAC158" s="165"/>
      <c r="UAD158" s="165"/>
      <c r="UAE158" s="165"/>
      <c r="UAF158" s="45"/>
      <c r="UAG158" s="45"/>
      <c r="UAH158" s="165"/>
      <c r="UAI158" s="165"/>
      <c r="UAJ158" s="165"/>
      <c r="UAK158" s="45"/>
      <c r="UAL158" s="165"/>
      <c r="UAM158" s="45"/>
      <c r="UAN158" s="165"/>
      <c r="UAO158" s="45"/>
      <c r="UAP158" s="165"/>
      <c r="UAQ158" s="45"/>
      <c r="UAR158" s="107"/>
      <c r="UAS158" s="21"/>
      <c r="UAT158" s="21"/>
      <c r="UAU158" s="164"/>
      <c r="UAV158" s="165"/>
      <c r="UAW158" s="45"/>
      <c r="UAX158" s="165"/>
      <c r="UAY158" s="165"/>
      <c r="UAZ158" s="165"/>
      <c r="UBA158" s="165"/>
      <c r="UBB158" s="165"/>
      <c r="UBC158" s="165"/>
      <c r="UBD158" s="165"/>
      <c r="UBE158" s="165"/>
      <c r="UBF158" s="165"/>
      <c r="UBG158" s="165"/>
      <c r="UBH158" s="165"/>
      <c r="UBI158" s="165"/>
      <c r="UBJ158" s="165"/>
      <c r="UBK158" s="165"/>
      <c r="UBL158" s="45"/>
      <c r="UBM158" s="45"/>
      <c r="UBN158" s="165"/>
      <c r="UBO158" s="165"/>
      <c r="UBP158" s="165"/>
      <c r="UBQ158" s="45"/>
      <c r="UBR158" s="165"/>
      <c r="UBS158" s="45"/>
      <c r="UBT158" s="165"/>
      <c r="UBU158" s="45"/>
      <c r="UBV158" s="165"/>
      <c r="UBW158" s="45"/>
      <c r="UBX158" s="107"/>
      <c r="UBY158" s="21"/>
      <c r="UBZ158" s="21"/>
      <c r="UCA158" s="164"/>
      <c r="UCB158" s="165"/>
      <c r="UCC158" s="45"/>
      <c r="UCD158" s="165"/>
      <c r="UCE158" s="165"/>
      <c r="UCF158" s="165"/>
      <c r="UCG158" s="165"/>
      <c r="UCH158" s="165"/>
      <c r="UCI158" s="165"/>
      <c r="UCJ158" s="165"/>
      <c r="UCK158" s="165"/>
      <c r="UCL158" s="165"/>
      <c r="UCM158" s="165"/>
      <c r="UCN158" s="165"/>
      <c r="UCO158" s="165"/>
      <c r="UCP158" s="165"/>
      <c r="UCQ158" s="165"/>
      <c r="UCR158" s="45"/>
      <c r="UCS158" s="45"/>
      <c r="UCT158" s="165"/>
      <c r="UCU158" s="165"/>
      <c r="UCV158" s="165"/>
      <c r="UCW158" s="45"/>
      <c r="UCX158" s="165"/>
      <c r="UCY158" s="45"/>
      <c r="UCZ158" s="165"/>
      <c r="UDA158" s="45"/>
      <c r="UDB158" s="165"/>
      <c r="UDC158" s="45"/>
      <c r="UDD158" s="107"/>
      <c r="UDE158" s="21"/>
      <c r="UDF158" s="21"/>
      <c r="UDG158" s="164"/>
      <c r="UDH158" s="165"/>
      <c r="UDI158" s="45"/>
      <c r="UDJ158" s="165"/>
      <c r="UDK158" s="165"/>
      <c r="UDL158" s="165"/>
      <c r="UDM158" s="165"/>
      <c r="UDN158" s="165"/>
      <c r="UDO158" s="165"/>
      <c r="UDP158" s="165"/>
      <c r="UDQ158" s="165"/>
      <c r="UDR158" s="165"/>
      <c r="UDS158" s="165"/>
      <c r="UDT158" s="165"/>
      <c r="UDU158" s="165"/>
      <c r="UDV158" s="165"/>
      <c r="UDW158" s="165"/>
      <c r="UDX158" s="45"/>
      <c r="UDY158" s="45"/>
      <c r="UDZ158" s="165"/>
      <c r="UEA158" s="165"/>
      <c r="UEB158" s="165"/>
      <c r="UEC158" s="45"/>
      <c r="UED158" s="165"/>
      <c r="UEE158" s="45"/>
      <c r="UEF158" s="165"/>
      <c r="UEG158" s="45"/>
      <c r="UEH158" s="165"/>
      <c r="UEI158" s="45"/>
      <c r="UEJ158" s="107"/>
      <c r="UEK158" s="21"/>
      <c r="UEL158" s="21"/>
      <c r="UEM158" s="164"/>
      <c r="UEN158" s="165"/>
      <c r="UEO158" s="45"/>
      <c r="UEP158" s="165"/>
      <c r="UEQ158" s="165"/>
      <c r="UER158" s="165"/>
      <c r="UES158" s="165"/>
      <c r="UET158" s="165"/>
      <c r="UEU158" s="165"/>
      <c r="UEV158" s="165"/>
      <c r="UEW158" s="165"/>
      <c r="UEX158" s="165"/>
      <c r="UEY158" s="165"/>
      <c r="UEZ158" s="165"/>
      <c r="UFA158" s="165"/>
      <c r="UFB158" s="165"/>
      <c r="UFC158" s="165"/>
      <c r="UFD158" s="45"/>
      <c r="UFE158" s="45"/>
      <c r="UFF158" s="165"/>
      <c r="UFG158" s="165"/>
      <c r="UFH158" s="165"/>
      <c r="UFI158" s="45"/>
      <c r="UFJ158" s="165"/>
      <c r="UFK158" s="45"/>
      <c r="UFL158" s="165"/>
      <c r="UFM158" s="45"/>
      <c r="UFN158" s="165"/>
      <c r="UFO158" s="45"/>
      <c r="UFP158" s="107"/>
      <c r="UFQ158" s="21"/>
      <c r="UFR158" s="21"/>
      <c r="UFS158" s="164"/>
      <c r="UFT158" s="165"/>
      <c r="UFU158" s="45"/>
      <c r="UFV158" s="165"/>
      <c r="UFW158" s="165"/>
      <c r="UFX158" s="165"/>
      <c r="UFY158" s="165"/>
      <c r="UFZ158" s="165"/>
      <c r="UGA158" s="165"/>
      <c r="UGB158" s="165"/>
      <c r="UGC158" s="165"/>
      <c r="UGD158" s="165"/>
      <c r="UGE158" s="165"/>
      <c r="UGF158" s="165"/>
      <c r="UGG158" s="165"/>
      <c r="UGH158" s="165"/>
      <c r="UGI158" s="165"/>
      <c r="UGJ158" s="45"/>
      <c r="UGK158" s="45"/>
      <c r="UGL158" s="165"/>
      <c r="UGM158" s="165"/>
      <c r="UGN158" s="165"/>
      <c r="UGO158" s="45"/>
      <c r="UGP158" s="165"/>
      <c r="UGQ158" s="45"/>
      <c r="UGR158" s="165"/>
      <c r="UGS158" s="45"/>
      <c r="UGT158" s="165"/>
      <c r="UGU158" s="45"/>
      <c r="UGV158" s="107"/>
      <c r="UGW158" s="21"/>
      <c r="UGX158" s="21"/>
      <c r="UGY158" s="164"/>
      <c r="UGZ158" s="165"/>
      <c r="UHA158" s="45"/>
      <c r="UHB158" s="165"/>
      <c r="UHC158" s="165"/>
      <c r="UHD158" s="165"/>
      <c r="UHE158" s="165"/>
      <c r="UHF158" s="165"/>
      <c r="UHG158" s="165"/>
      <c r="UHH158" s="165"/>
      <c r="UHI158" s="165"/>
      <c r="UHJ158" s="165"/>
      <c r="UHK158" s="165"/>
      <c r="UHL158" s="165"/>
      <c r="UHM158" s="165"/>
      <c r="UHN158" s="165"/>
      <c r="UHO158" s="165"/>
      <c r="UHP158" s="45"/>
      <c r="UHQ158" s="45"/>
      <c r="UHR158" s="165"/>
      <c r="UHS158" s="165"/>
      <c r="UHT158" s="165"/>
      <c r="UHU158" s="45"/>
      <c r="UHV158" s="165"/>
      <c r="UHW158" s="45"/>
      <c r="UHX158" s="165"/>
      <c r="UHY158" s="45"/>
      <c r="UHZ158" s="165"/>
      <c r="UIA158" s="45"/>
      <c r="UIB158" s="107"/>
      <c r="UIC158" s="21"/>
      <c r="UID158" s="21"/>
      <c r="UIE158" s="164"/>
      <c r="UIF158" s="165"/>
      <c r="UIG158" s="45"/>
      <c r="UIH158" s="165"/>
      <c r="UII158" s="165"/>
      <c r="UIJ158" s="165"/>
      <c r="UIK158" s="165"/>
      <c r="UIL158" s="165"/>
      <c r="UIM158" s="165"/>
      <c r="UIN158" s="165"/>
      <c r="UIO158" s="165"/>
      <c r="UIP158" s="165"/>
      <c r="UIQ158" s="165"/>
      <c r="UIR158" s="165"/>
      <c r="UIS158" s="165"/>
      <c r="UIT158" s="165"/>
      <c r="UIU158" s="165"/>
      <c r="UIV158" s="45"/>
      <c r="UIW158" s="45"/>
      <c r="UIX158" s="165"/>
      <c r="UIY158" s="165"/>
      <c r="UIZ158" s="165"/>
      <c r="UJA158" s="45"/>
      <c r="UJB158" s="165"/>
      <c r="UJC158" s="45"/>
      <c r="UJD158" s="165"/>
      <c r="UJE158" s="45"/>
      <c r="UJF158" s="165"/>
      <c r="UJG158" s="45"/>
      <c r="UJH158" s="107"/>
      <c r="UJI158" s="21"/>
      <c r="UJJ158" s="21"/>
      <c r="UJK158" s="164"/>
      <c r="UJL158" s="165"/>
      <c r="UJM158" s="45"/>
      <c r="UJN158" s="165"/>
      <c r="UJO158" s="165"/>
      <c r="UJP158" s="165"/>
      <c r="UJQ158" s="165"/>
      <c r="UJR158" s="165"/>
      <c r="UJS158" s="165"/>
      <c r="UJT158" s="165"/>
      <c r="UJU158" s="165"/>
      <c r="UJV158" s="165"/>
      <c r="UJW158" s="165"/>
      <c r="UJX158" s="165"/>
      <c r="UJY158" s="165"/>
      <c r="UJZ158" s="165"/>
      <c r="UKA158" s="165"/>
      <c r="UKB158" s="45"/>
      <c r="UKC158" s="45"/>
      <c r="UKD158" s="165"/>
      <c r="UKE158" s="165"/>
      <c r="UKF158" s="165"/>
      <c r="UKG158" s="45"/>
      <c r="UKH158" s="165"/>
      <c r="UKI158" s="45"/>
      <c r="UKJ158" s="165"/>
      <c r="UKK158" s="45"/>
      <c r="UKL158" s="165"/>
      <c r="UKM158" s="45"/>
      <c r="UKN158" s="107"/>
      <c r="UKO158" s="21"/>
      <c r="UKP158" s="21"/>
      <c r="UKQ158" s="164"/>
      <c r="UKR158" s="165"/>
      <c r="UKS158" s="45"/>
      <c r="UKT158" s="165"/>
      <c r="UKU158" s="165"/>
      <c r="UKV158" s="165"/>
      <c r="UKW158" s="165"/>
      <c r="UKX158" s="165"/>
      <c r="UKY158" s="165"/>
      <c r="UKZ158" s="165"/>
      <c r="ULA158" s="165"/>
      <c r="ULB158" s="165"/>
      <c r="ULC158" s="165"/>
      <c r="ULD158" s="165"/>
      <c r="ULE158" s="165"/>
      <c r="ULF158" s="165"/>
      <c r="ULG158" s="165"/>
      <c r="ULH158" s="45"/>
      <c r="ULI158" s="45"/>
      <c r="ULJ158" s="165"/>
      <c r="ULK158" s="165"/>
      <c r="ULL158" s="165"/>
      <c r="ULM158" s="45"/>
      <c r="ULN158" s="165"/>
      <c r="ULO158" s="45"/>
      <c r="ULP158" s="165"/>
      <c r="ULQ158" s="45"/>
      <c r="ULR158" s="165"/>
      <c r="ULS158" s="45"/>
      <c r="ULT158" s="107"/>
      <c r="ULU158" s="21"/>
      <c r="ULV158" s="21"/>
      <c r="ULW158" s="164"/>
      <c r="ULX158" s="165"/>
      <c r="ULY158" s="45"/>
      <c r="ULZ158" s="165"/>
      <c r="UMA158" s="165"/>
      <c r="UMB158" s="165"/>
      <c r="UMC158" s="165"/>
      <c r="UMD158" s="165"/>
      <c r="UME158" s="165"/>
      <c r="UMF158" s="165"/>
      <c r="UMG158" s="165"/>
      <c r="UMH158" s="165"/>
      <c r="UMI158" s="165"/>
      <c r="UMJ158" s="165"/>
      <c r="UMK158" s="165"/>
      <c r="UML158" s="165"/>
      <c r="UMM158" s="165"/>
      <c r="UMN158" s="45"/>
      <c r="UMO158" s="45"/>
      <c r="UMP158" s="165"/>
      <c r="UMQ158" s="165"/>
      <c r="UMR158" s="165"/>
      <c r="UMS158" s="45"/>
      <c r="UMT158" s="165"/>
      <c r="UMU158" s="45"/>
      <c r="UMV158" s="165"/>
      <c r="UMW158" s="45"/>
      <c r="UMX158" s="165"/>
      <c r="UMY158" s="45"/>
      <c r="UMZ158" s="107"/>
      <c r="UNA158" s="21"/>
      <c r="UNB158" s="21"/>
      <c r="UNC158" s="164"/>
      <c r="UND158" s="165"/>
      <c r="UNE158" s="45"/>
      <c r="UNF158" s="165"/>
      <c r="UNG158" s="165"/>
      <c r="UNH158" s="165"/>
      <c r="UNI158" s="165"/>
      <c r="UNJ158" s="165"/>
      <c r="UNK158" s="165"/>
      <c r="UNL158" s="165"/>
      <c r="UNM158" s="165"/>
      <c r="UNN158" s="165"/>
      <c r="UNO158" s="165"/>
      <c r="UNP158" s="165"/>
      <c r="UNQ158" s="165"/>
      <c r="UNR158" s="165"/>
      <c r="UNS158" s="165"/>
      <c r="UNT158" s="45"/>
      <c r="UNU158" s="45"/>
      <c r="UNV158" s="165"/>
      <c r="UNW158" s="165"/>
      <c r="UNX158" s="165"/>
      <c r="UNY158" s="45"/>
      <c r="UNZ158" s="165"/>
      <c r="UOA158" s="45"/>
      <c r="UOB158" s="165"/>
      <c r="UOC158" s="45"/>
      <c r="UOD158" s="165"/>
      <c r="UOE158" s="45"/>
      <c r="UOF158" s="107"/>
      <c r="UOG158" s="21"/>
      <c r="UOH158" s="21"/>
      <c r="UOI158" s="164"/>
      <c r="UOJ158" s="165"/>
      <c r="UOK158" s="45"/>
      <c r="UOL158" s="165"/>
      <c r="UOM158" s="165"/>
      <c r="UON158" s="165"/>
      <c r="UOO158" s="165"/>
      <c r="UOP158" s="165"/>
      <c r="UOQ158" s="165"/>
      <c r="UOR158" s="165"/>
      <c r="UOS158" s="165"/>
      <c r="UOT158" s="165"/>
      <c r="UOU158" s="165"/>
      <c r="UOV158" s="165"/>
      <c r="UOW158" s="165"/>
      <c r="UOX158" s="165"/>
      <c r="UOY158" s="165"/>
      <c r="UOZ158" s="45"/>
      <c r="UPA158" s="45"/>
      <c r="UPB158" s="165"/>
      <c r="UPC158" s="165"/>
      <c r="UPD158" s="165"/>
      <c r="UPE158" s="45"/>
      <c r="UPF158" s="165"/>
      <c r="UPG158" s="45"/>
      <c r="UPH158" s="165"/>
      <c r="UPI158" s="45"/>
      <c r="UPJ158" s="165"/>
      <c r="UPK158" s="45"/>
      <c r="UPL158" s="107"/>
      <c r="UPM158" s="21"/>
      <c r="UPN158" s="21"/>
      <c r="UPO158" s="164"/>
      <c r="UPP158" s="165"/>
      <c r="UPQ158" s="45"/>
      <c r="UPR158" s="165"/>
      <c r="UPS158" s="165"/>
      <c r="UPT158" s="165"/>
      <c r="UPU158" s="165"/>
      <c r="UPV158" s="165"/>
      <c r="UPW158" s="165"/>
      <c r="UPX158" s="165"/>
      <c r="UPY158" s="165"/>
      <c r="UPZ158" s="165"/>
      <c r="UQA158" s="165"/>
      <c r="UQB158" s="165"/>
      <c r="UQC158" s="165"/>
      <c r="UQD158" s="165"/>
      <c r="UQE158" s="165"/>
      <c r="UQF158" s="45"/>
      <c r="UQG158" s="45"/>
      <c r="UQH158" s="165"/>
      <c r="UQI158" s="165"/>
      <c r="UQJ158" s="165"/>
      <c r="UQK158" s="45"/>
      <c r="UQL158" s="165"/>
      <c r="UQM158" s="45"/>
      <c r="UQN158" s="165"/>
      <c r="UQO158" s="45"/>
      <c r="UQP158" s="165"/>
      <c r="UQQ158" s="45"/>
      <c r="UQR158" s="107"/>
      <c r="UQS158" s="21"/>
      <c r="UQT158" s="21"/>
      <c r="UQU158" s="164"/>
      <c r="UQV158" s="165"/>
      <c r="UQW158" s="45"/>
      <c r="UQX158" s="165"/>
      <c r="UQY158" s="165"/>
      <c r="UQZ158" s="165"/>
      <c r="URA158" s="165"/>
      <c r="URB158" s="165"/>
      <c r="URC158" s="165"/>
      <c r="URD158" s="165"/>
      <c r="URE158" s="165"/>
      <c r="URF158" s="165"/>
      <c r="URG158" s="165"/>
      <c r="URH158" s="165"/>
      <c r="URI158" s="165"/>
      <c r="URJ158" s="165"/>
      <c r="URK158" s="165"/>
      <c r="URL158" s="45"/>
      <c r="URM158" s="45"/>
      <c r="URN158" s="165"/>
      <c r="URO158" s="165"/>
      <c r="URP158" s="165"/>
      <c r="URQ158" s="45"/>
      <c r="URR158" s="165"/>
      <c r="URS158" s="45"/>
      <c r="URT158" s="165"/>
      <c r="URU158" s="45"/>
      <c r="URV158" s="165"/>
      <c r="URW158" s="45"/>
      <c r="URX158" s="107"/>
      <c r="URY158" s="21"/>
      <c r="URZ158" s="21"/>
      <c r="USA158" s="164"/>
      <c r="USB158" s="165"/>
      <c r="USC158" s="45"/>
      <c r="USD158" s="165"/>
      <c r="USE158" s="165"/>
      <c r="USF158" s="165"/>
      <c r="USG158" s="165"/>
      <c r="USH158" s="165"/>
      <c r="USI158" s="165"/>
      <c r="USJ158" s="165"/>
      <c r="USK158" s="165"/>
      <c r="USL158" s="165"/>
      <c r="USM158" s="165"/>
      <c r="USN158" s="165"/>
      <c r="USO158" s="165"/>
      <c r="USP158" s="165"/>
      <c r="USQ158" s="165"/>
      <c r="USR158" s="45"/>
      <c r="USS158" s="45"/>
      <c r="UST158" s="165"/>
      <c r="USU158" s="165"/>
      <c r="USV158" s="165"/>
      <c r="USW158" s="45"/>
      <c r="USX158" s="165"/>
      <c r="USY158" s="45"/>
      <c r="USZ158" s="165"/>
      <c r="UTA158" s="45"/>
      <c r="UTB158" s="165"/>
      <c r="UTC158" s="45"/>
      <c r="UTD158" s="107"/>
      <c r="UTE158" s="21"/>
      <c r="UTF158" s="21"/>
      <c r="UTG158" s="164"/>
      <c r="UTH158" s="165"/>
      <c r="UTI158" s="45"/>
      <c r="UTJ158" s="165"/>
      <c r="UTK158" s="165"/>
      <c r="UTL158" s="165"/>
      <c r="UTM158" s="165"/>
      <c r="UTN158" s="165"/>
      <c r="UTO158" s="165"/>
      <c r="UTP158" s="165"/>
      <c r="UTQ158" s="165"/>
      <c r="UTR158" s="165"/>
      <c r="UTS158" s="165"/>
      <c r="UTT158" s="165"/>
      <c r="UTU158" s="165"/>
      <c r="UTV158" s="165"/>
      <c r="UTW158" s="165"/>
      <c r="UTX158" s="45"/>
      <c r="UTY158" s="45"/>
      <c r="UTZ158" s="165"/>
      <c r="UUA158" s="165"/>
      <c r="UUB158" s="165"/>
      <c r="UUC158" s="45"/>
      <c r="UUD158" s="165"/>
      <c r="UUE158" s="45"/>
      <c r="UUF158" s="165"/>
      <c r="UUG158" s="45"/>
      <c r="UUH158" s="165"/>
      <c r="UUI158" s="45"/>
      <c r="UUJ158" s="107"/>
      <c r="UUK158" s="21"/>
      <c r="UUL158" s="21"/>
      <c r="UUM158" s="164"/>
      <c r="UUN158" s="165"/>
      <c r="UUO158" s="45"/>
      <c r="UUP158" s="165"/>
      <c r="UUQ158" s="165"/>
      <c r="UUR158" s="165"/>
      <c r="UUS158" s="165"/>
      <c r="UUT158" s="165"/>
      <c r="UUU158" s="165"/>
      <c r="UUV158" s="165"/>
      <c r="UUW158" s="165"/>
      <c r="UUX158" s="165"/>
      <c r="UUY158" s="165"/>
      <c r="UUZ158" s="165"/>
      <c r="UVA158" s="165"/>
      <c r="UVB158" s="165"/>
      <c r="UVC158" s="165"/>
      <c r="UVD158" s="45"/>
      <c r="UVE158" s="45"/>
      <c r="UVF158" s="165"/>
      <c r="UVG158" s="165"/>
      <c r="UVH158" s="165"/>
      <c r="UVI158" s="45"/>
      <c r="UVJ158" s="165"/>
      <c r="UVK158" s="45"/>
      <c r="UVL158" s="165"/>
      <c r="UVM158" s="45"/>
      <c r="UVN158" s="165"/>
      <c r="UVO158" s="45"/>
      <c r="UVP158" s="107"/>
      <c r="UVQ158" s="21"/>
      <c r="UVR158" s="21"/>
      <c r="UVS158" s="164"/>
      <c r="UVT158" s="165"/>
      <c r="UVU158" s="45"/>
      <c r="UVV158" s="165"/>
      <c r="UVW158" s="165"/>
      <c r="UVX158" s="165"/>
      <c r="UVY158" s="165"/>
      <c r="UVZ158" s="165"/>
      <c r="UWA158" s="165"/>
      <c r="UWB158" s="165"/>
      <c r="UWC158" s="165"/>
      <c r="UWD158" s="165"/>
      <c r="UWE158" s="165"/>
      <c r="UWF158" s="165"/>
      <c r="UWG158" s="165"/>
      <c r="UWH158" s="165"/>
      <c r="UWI158" s="165"/>
      <c r="UWJ158" s="45"/>
      <c r="UWK158" s="45"/>
      <c r="UWL158" s="165"/>
      <c r="UWM158" s="165"/>
      <c r="UWN158" s="165"/>
      <c r="UWO158" s="45"/>
      <c r="UWP158" s="165"/>
      <c r="UWQ158" s="45"/>
      <c r="UWR158" s="165"/>
      <c r="UWS158" s="45"/>
      <c r="UWT158" s="165"/>
      <c r="UWU158" s="45"/>
      <c r="UWV158" s="107"/>
      <c r="UWW158" s="21"/>
      <c r="UWX158" s="21"/>
      <c r="UWY158" s="164"/>
      <c r="UWZ158" s="165"/>
      <c r="UXA158" s="45"/>
      <c r="UXB158" s="165"/>
      <c r="UXC158" s="165"/>
      <c r="UXD158" s="165"/>
      <c r="UXE158" s="165"/>
      <c r="UXF158" s="165"/>
      <c r="UXG158" s="165"/>
      <c r="UXH158" s="165"/>
      <c r="UXI158" s="165"/>
      <c r="UXJ158" s="165"/>
      <c r="UXK158" s="165"/>
      <c r="UXL158" s="165"/>
      <c r="UXM158" s="165"/>
      <c r="UXN158" s="165"/>
      <c r="UXO158" s="165"/>
      <c r="UXP158" s="45"/>
      <c r="UXQ158" s="45"/>
      <c r="UXR158" s="165"/>
      <c r="UXS158" s="165"/>
      <c r="UXT158" s="165"/>
      <c r="UXU158" s="45"/>
      <c r="UXV158" s="165"/>
      <c r="UXW158" s="45"/>
      <c r="UXX158" s="165"/>
      <c r="UXY158" s="45"/>
      <c r="UXZ158" s="165"/>
      <c r="UYA158" s="45"/>
      <c r="UYB158" s="107"/>
      <c r="UYC158" s="21"/>
      <c r="UYD158" s="21"/>
      <c r="UYE158" s="164"/>
      <c r="UYF158" s="165"/>
      <c r="UYG158" s="45"/>
      <c r="UYH158" s="165"/>
      <c r="UYI158" s="165"/>
      <c r="UYJ158" s="165"/>
      <c r="UYK158" s="165"/>
      <c r="UYL158" s="165"/>
      <c r="UYM158" s="165"/>
      <c r="UYN158" s="165"/>
      <c r="UYO158" s="165"/>
      <c r="UYP158" s="165"/>
      <c r="UYQ158" s="165"/>
      <c r="UYR158" s="165"/>
      <c r="UYS158" s="165"/>
      <c r="UYT158" s="165"/>
      <c r="UYU158" s="165"/>
      <c r="UYV158" s="45"/>
      <c r="UYW158" s="45"/>
      <c r="UYX158" s="165"/>
      <c r="UYY158" s="165"/>
      <c r="UYZ158" s="165"/>
      <c r="UZA158" s="45"/>
      <c r="UZB158" s="165"/>
      <c r="UZC158" s="45"/>
      <c r="UZD158" s="165"/>
      <c r="UZE158" s="45"/>
      <c r="UZF158" s="165"/>
      <c r="UZG158" s="45"/>
      <c r="UZH158" s="107"/>
      <c r="UZI158" s="21"/>
      <c r="UZJ158" s="21"/>
      <c r="UZK158" s="164"/>
      <c r="UZL158" s="165"/>
      <c r="UZM158" s="45"/>
      <c r="UZN158" s="165"/>
      <c r="UZO158" s="165"/>
      <c r="UZP158" s="165"/>
      <c r="UZQ158" s="165"/>
      <c r="UZR158" s="165"/>
      <c r="UZS158" s="165"/>
      <c r="UZT158" s="165"/>
      <c r="UZU158" s="165"/>
      <c r="UZV158" s="165"/>
      <c r="UZW158" s="165"/>
      <c r="UZX158" s="165"/>
      <c r="UZY158" s="165"/>
      <c r="UZZ158" s="165"/>
      <c r="VAA158" s="165"/>
      <c r="VAB158" s="45"/>
      <c r="VAC158" s="45"/>
      <c r="VAD158" s="165"/>
      <c r="VAE158" s="165"/>
      <c r="VAF158" s="165"/>
      <c r="VAG158" s="45"/>
      <c r="VAH158" s="165"/>
      <c r="VAI158" s="45"/>
      <c r="VAJ158" s="165"/>
      <c r="VAK158" s="45"/>
      <c r="VAL158" s="165"/>
      <c r="VAM158" s="45"/>
      <c r="VAN158" s="107"/>
      <c r="VAO158" s="21"/>
      <c r="VAP158" s="21"/>
      <c r="VAQ158" s="164"/>
      <c r="VAR158" s="165"/>
      <c r="VAS158" s="45"/>
      <c r="VAT158" s="165"/>
      <c r="VAU158" s="165"/>
      <c r="VAV158" s="165"/>
      <c r="VAW158" s="165"/>
      <c r="VAX158" s="165"/>
      <c r="VAY158" s="165"/>
      <c r="VAZ158" s="165"/>
      <c r="VBA158" s="165"/>
      <c r="VBB158" s="165"/>
      <c r="VBC158" s="165"/>
      <c r="VBD158" s="165"/>
      <c r="VBE158" s="165"/>
      <c r="VBF158" s="165"/>
      <c r="VBG158" s="165"/>
      <c r="VBH158" s="45"/>
      <c r="VBI158" s="45"/>
      <c r="VBJ158" s="165"/>
      <c r="VBK158" s="165"/>
      <c r="VBL158" s="165"/>
      <c r="VBM158" s="45"/>
      <c r="VBN158" s="165"/>
      <c r="VBO158" s="45"/>
      <c r="VBP158" s="165"/>
      <c r="VBQ158" s="45"/>
      <c r="VBR158" s="165"/>
      <c r="VBS158" s="45"/>
      <c r="VBT158" s="107"/>
      <c r="VBU158" s="21"/>
      <c r="VBV158" s="21"/>
      <c r="VBW158" s="164"/>
      <c r="VBX158" s="165"/>
      <c r="VBY158" s="45"/>
      <c r="VBZ158" s="165"/>
      <c r="VCA158" s="165"/>
      <c r="VCB158" s="165"/>
      <c r="VCC158" s="165"/>
      <c r="VCD158" s="165"/>
      <c r="VCE158" s="165"/>
      <c r="VCF158" s="165"/>
      <c r="VCG158" s="165"/>
      <c r="VCH158" s="165"/>
      <c r="VCI158" s="165"/>
      <c r="VCJ158" s="165"/>
      <c r="VCK158" s="165"/>
      <c r="VCL158" s="165"/>
      <c r="VCM158" s="165"/>
      <c r="VCN158" s="45"/>
      <c r="VCO158" s="45"/>
      <c r="VCP158" s="165"/>
      <c r="VCQ158" s="165"/>
      <c r="VCR158" s="165"/>
      <c r="VCS158" s="45"/>
      <c r="VCT158" s="165"/>
      <c r="VCU158" s="45"/>
      <c r="VCV158" s="165"/>
      <c r="VCW158" s="45"/>
      <c r="VCX158" s="165"/>
      <c r="VCY158" s="45"/>
      <c r="VCZ158" s="107"/>
      <c r="VDA158" s="21"/>
      <c r="VDB158" s="21"/>
      <c r="VDC158" s="164"/>
      <c r="VDD158" s="165"/>
      <c r="VDE158" s="45"/>
      <c r="VDF158" s="165"/>
      <c r="VDG158" s="165"/>
      <c r="VDH158" s="165"/>
      <c r="VDI158" s="165"/>
      <c r="VDJ158" s="165"/>
      <c r="VDK158" s="165"/>
      <c r="VDL158" s="165"/>
      <c r="VDM158" s="165"/>
      <c r="VDN158" s="165"/>
      <c r="VDO158" s="165"/>
      <c r="VDP158" s="165"/>
      <c r="VDQ158" s="165"/>
      <c r="VDR158" s="165"/>
      <c r="VDS158" s="165"/>
      <c r="VDT158" s="45"/>
      <c r="VDU158" s="45"/>
      <c r="VDV158" s="165"/>
      <c r="VDW158" s="165"/>
      <c r="VDX158" s="165"/>
      <c r="VDY158" s="45"/>
      <c r="VDZ158" s="165"/>
      <c r="VEA158" s="45"/>
      <c r="VEB158" s="165"/>
      <c r="VEC158" s="45"/>
      <c r="VED158" s="165"/>
      <c r="VEE158" s="45"/>
      <c r="VEF158" s="107"/>
      <c r="VEG158" s="21"/>
      <c r="VEH158" s="21"/>
      <c r="VEI158" s="164"/>
      <c r="VEJ158" s="165"/>
      <c r="VEK158" s="45"/>
      <c r="VEL158" s="165"/>
      <c r="VEM158" s="165"/>
      <c r="VEN158" s="165"/>
      <c r="VEO158" s="165"/>
      <c r="VEP158" s="165"/>
      <c r="VEQ158" s="165"/>
      <c r="VER158" s="165"/>
      <c r="VES158" s="165"/>
      <c r="VET158" s="165"/>
      <c r="VEU158" s="165"/>
      <c r="VEV158" s="165"/>
      <c r="VEW158" s="165"/>
      <c r="VEX158" s="165"/>
      <c r="VEY158" s="165"/>
      <c r="VEZ158" s="45"/>
      <c r="VFA158" s="45"/>
      <c r="VFB158" s="165"/>
      <c r="VFC158" s="165"/>
      <c r="VFD158" s="165"/>
      <c r="VFE158" s="45"/>
      <c r="VFF158" s="165"/>
      <c r="VFG158" s="45"/>
      <c r="VFH158" s="165"/>
      <c r="VFI158" s="45"/>
      <c r="VFJ158" s="165"/>
      <c r="VFK158" s="45"/>
      <c r="VFL158" s="107"/>
      <c r="VFM158" s="21"/>
      <c r="VFN158" s="21"/>
      <c r="VFO158" s="164"/>
      <c r="VFP158" s="165"/>
      <c r="VFQ158" s="45"/>
      <c r="VFR158" s="165"/>
      <c r="VFS158" s="165"/>
      <c r="VFT158" s="165"/>
      <c r="VFU158" s="165"/>
      <c r="VFV158" s="165"/>
      <c r="VFW158" s="165"/>
      <c r="VFX158" s="165"/>
      <c r="VFY158" s="165"/>
      <c r="VFZ158" s="165"/>
      <c r="VGA158" s="165"/>
      <c r="VGB158" s="165"/>
      <c r="VGC158" s="165"/>
      <c r="VGD158" s="165"/>
      <c r="VGE158" s="165"/>
      <c r="VGF158" s="45"/>
      <c r="VGG158" s="45"/>
      <c r="VGH158" s="165"/>
      <c r="VGI158" s="165"/>
      <c r="VGJ158" s="165"/>
      <c r="VGK158" s="45"/>
      <c r="VGL158" s="165"/>
      <c r="VGM158" s="45"/>
      <c r="VGN158" s="165"/>
      <c r="VGO158" s="45"/>
      <c r="VGP158" s="165"/>
      <c r="VGQ158" s="45"/>
      <c r="VGR158" s="107"/>
      <c r="VGS158" s="21"/>
      <c r="VGT158" s="21"/>
      <c r="VGU158" s="164"/>
      <c r="VGV158" s="165"/>
      <c r="VGW158" s="45"/>
      <c r="VGX158" s="165"/>
      <c r="VGY158" s="165"/>
      <c r="VGZ158" s="165"/>
      <c r="VHA158" s="165"/>
      <c r="VHB158" s="165"/>
      <c r="VHC158" s="165"/>
      <c r="VHD158" s="165"/>
      <c r="VHE158" s="165"/>
      <c r="VHF158" s="165"/>
      <c r="VHG158" s="165"/>
      <c r="VHH158" s="165"/>
      <c r="VHI158" s="165"/>
      <c r="VHJ158" s="165"/>
      <c r="VHK158" s="165"/>
      <c r="VHL158" s="45"/>
      <c r="VHM158" s="45"/>
      <c r="VHN158" s="165"/>
      <c r="VHO158" s="165"/>
      <c r="VHP158" s="165"/>
      <c r="VHQ158" s="45"/>
      <c r="VHR158" s="165"/>
      <c r="VHS158" s="45"/>
      <c r="VHT158" s="165"/>
      <c r="VHU158" s="45"/>
      <c r="VHV158" s="165"/>
      <c r="VHW158" s="45"/>
      <c r="VHX158" s="107"/>
      <c r="VHY158" s="21"/>
      <c r="VHZ158" s="21"/>
      <c r="VIA158" s="164"/>
      <c r="VIB158" s="165"/>
      <c r="VIC158" s="45"/>
      <c r="VID158" s="165"/>
      <c r="VIE158" s="165"/>
      <c r="VIF158" s="165"/>
      <c r="VIG158" s="165"/>
      <c r="VIH158" s="165"/>
      <c r="VII158" s="165"/>
      <c r="VIJ158" s="165"/>
      <c r="VIK158" s="165"/>
      <c r="VIL158" s="165"/>
      <c r="VIM158" s="165"/>
      <c r="VIN158" s="165"/>
      <c r="VIO158" s="165"/>
      <c r="VIP158" s="165"/>
      <c r="VIQ158" s="165"/>
      <c r="VIR158" s="45"/>
      <c r="VIS158" s="45"/>
      <c r="VIT158" s="165"/>
      <c r="VIU158" s="165"/>
      <c r="VIV158" s="165"/>
      <c r="VIW158" s="45"/>
      <c r="VIX158" s="165"/>
      <c r="VIY158" s="45"/>
      <c r="VIZ158" s="165"/>
      <c r="VJA158" s="45"/>
      <c r="VJB158" s="165"/>
      <c r="VJC158" s="45"/>
      <c r="VJD158" s="107"/>
      <c r="VJE158" s="21"/>
      <c r="VJF158" s="21"/>
      <c r="VJG158" s="164"/>
      <c r="VJH158" s="165"/>
      <c r="VJI158" s="45"/>
      <c r="VJJ158" s="165"/>
      <c r="VJK158" s="165"/>
      <c r="VJL158" s="165"/>
      <c r="VJM158" s="165"/>
      <c r="VJN158" s="165"/>
      <c r="VJO158" s="165"/>
      <c r="VJP158" s="165"/>
      <c r="VJQ158" s="165"/>
      <c r="VJR158" s="165"/>
      <c r="VJS158" s="165"/>
      <c r="VJT158" s="165"/>
      <c r="VJU158" s="165"/>
      <c r="VJV158" s="165"/>
      <c r="VJW158" s="165"/>
      <c r="VJX158" s="45"/>
      <c r="VJY158" s="45"/>
      <c r="VJZ158" s="165"/>
      <c r="VKA158" s="165"/>
      <c r="VKB158" s="165"/>
      <c r="VKC158" s="45"/>
      <c r="VKD158" s="165"/>
      <c r="VKE158" s="45"/>
      <c r="VKF158" s="165"/>
      <c r="VKG158" s="45"/>
      <c r="VKH158" s="165"/>
      <c r="VKI158" s="45"/>
      <c r="VKJ158" s="107"/>
      <c r="VKK158" s="21"/>
      <c r="VKL158" s="21"/>
      <c r="VKM158" s="164"/>
      <c r="VKN158" s="165"/>
      <c r="VKO158" s="45"/>
      <c r="VKP158" s="165"/>
      <c r="VKQ158" s="165"/>
      <c r="VKR158" s="165"/>
      <c r="VKS158" s="165"/>
      <c r="VKT158" s="165"/>
      <c r="VKU158" s="165"/>
      <c r="VKV158" s="165"/>
      <c r="VKW158" s="165"/>
      <c r="VKX158" s="165"/>
      <c r="VKY158" s="165"/>
      <c r="VKZ158" s="165"/>
      <c r="VLA158" s="165"/>
      <c r="VLB158" s="165"/>
      <c r="VLC158" s="165"/>
      <c r="VLD158" s="45"/>
      <c r="VLE158" s="45"/>
      <c r="VLF158" s="165"/>
      <c r="VLG158" s="165"/>
      <c r="VLH158" s="165"/>
      <c r="VLI158" s="45"/>
      <c r="VLJ158" s="165"/>
      <c r="VLK158" s="45"/>
      <c r="VLL158" s="165"/>
      <c r="VLM158" s="45"/>
      <c r="VLN158" s="165"/>
      <c r="VLO158" s="45"/>
      <c r="VLP158" s="107"/>
      <c r="VLQ158" s="21"/>
      <c r="VLR158" s="21"/>
      <c r="VLS158" s="164"/>
      <c r="VLT158" s="165"/>
      <c r="VLU158" s="45"/>
      <c r="VLV158" s="165"/>
      <c r="VLW158" s="165"/>
      <c r="VLX158" s="165"/>
      <c r="VLY158" s="165"/>
      <c r="VLZ158" s="165"/>
      <c r="VMA158" s="165"/>
      <c r="VMB158" s="165"/>
      <c r="VMC158" s="165"/>
      <c r="VMD158" s="165"/>
      <c r="VME158" s="165"/>
      <c r="VMF158" s="165"/>
      <c r="VMG158" s="165"/>
      <c r="VMH158" s="165"/>
      <c r="VMI158" s="165"/>
      <c r="VMJ158" s="45"/>
      <c r="VMK158" s="45"/>
      <c r="VML158" s="165"/>
      <c r="VMM158" s="165"/>
      <c r="VMN158" s="165"/>
      <c r="VMO158" s="45"/>
      <c r="VMP158" s="165"/>
      <c r="VMQ158" s="45"/>
      <c r="VMR158" s="165"/>
      <c r="VMS158" s="45"/>
      <c r="VMT158" s="165"/>
      <c r="VMU158" s="45"/>
      <c r="VMV158" s="107"/>
      <c r="VMW158" s="21"/>
      <c r="VMX158" s="21"/>
      <c r="VMY158" s="164"/>
      <c r="VMZ158" s="165"/>
      <c r="VNA158" s="45"/>
      <c r="VNB158" s="165"/>
      <c r="VNC158" s="165"/>
      <c r="VND158" s="165"/>
      <c r="VNE158" s="165"/>
      <c r="VNF158" s="165"/>
      <c r="VNG158" s="165"/>
      <c r="VNH158" s="165"/>
      <c r="VNI158" s="165"/>
      <c r="VNJ158" s="165"/>
      <c r="VNK158" s="165"/>
      <c r="VNL158" s="165"/>
      <c r="VNM158" s="165"/>
      <c r="VNN158" s="165"/>
      <c r="VNO158" s="165"/>
      <c r="VNP158" s="45"/>
      <c r="VNQ158" s="45"/>
      <c r="VNR158" s="165"/>
      <c r="VNS158" s="165"/>
      <c r="VNT158" s="165"/>
      <c r="VNU158" s="45"/>
      <c r="VNV158" s="165"/>
      <c r="VNW158" s="45"/>
      <c r="VNX158" s="165"/>
      <c r="VNY158" s="45"/>
      <c r="VNZ158" s="165"/>
      <c r="VOA158" s="45"/>
      <c r="VOB158" s="107"/>
      <c r="VOC158" s="21"/>
      <c r="VOD158" s="21"/>
      <c r="VOE158" s="164"/>
      <c r="VOF158" s="165"/>
      <c r="VOG158" s="45"/>
      <c r="VOH158" s="165"/>
      <c r="VOI158" s="165"/>
      <c r="VOJ158" s="165"/>
      <c r="VOK158" s="165"/>
      <c r="VOL158" s="165"/>
      <c r="VOM158" s="165"/>
      <c r="VON158" s="165"/>
      <c r="VOO158" s="165"/>
      <c r="VOP158" s="165"/>
      <c r="VOQ158" s="165"/>
      <c r="VOR158" s="165"/>
      <c r="VOS158" s="165"/>
      <c r="VOT158" s="165"/>
      <c r="VOU158" s="165"/>
      <c r="VOV158" s="45"/>
      <c r="VOW158" s="45"/>
      <c r="VOX158" s="165"/>
      <c r="VOY158" s="165"/>
      <c r="VOZ158" s="165"/>
      <c r="VPA158" s="45"/>
      <c r="VPB158" s="165"/>
      <c r="VPC158" s="45"/>
      <c r="VPD158" s="165"/>
      <c r="VPE158" s="45"/>
      <c r="VPF158" s="165"/>
      <c r="VPG158" s="45"/>
      <c r="VPH158" s="107"/>
      <c r="VPI158" s="21"/>
      <c r="VPJ158" s="21"/>
      <c r="VPK158" s="164"/>
      <c r="VPL158" s="165"/>
      <c r="VPM158" s="45"/>
      <c r="VPN158" s="165"/>
      <c r="VPO158" s="165"/>
      <c r="VPP158" s="165"/>
      <c r="VPQ158" s="165"/>
      <c r="VPR158" s="165"/>
      <c r="VPS158" s="165"/>
      <c r="VPT158" s="165"/>
      <c r="VPU158" s="165"/>
      <c r="VPV158" s="165"/>
      <c r="VPW158" s="165"/>
      <c r="VPX158" s="165"/>
      <c r="VPY158" s="165"/>
      <c r="VPZ158" s="165"/>
      <c r="VQA158" s="165"/>
      <c r="VQB158" s="45"/>
      <c r="VQC158" s="45"/>
      <c r="VQD158" s="165"/>
      <c r="VQE158" s="165"/>
      <c r="VQF158" s="165"/>
      <c r="VQG158" s="45"/>
      <c r="VQH158" s="165"/>
      <c r="VQI158" s="45"/>
      <c r="VQJ158" s="165"/>
      <c r="VQK158" s="45"/>
      <c r="VQL158" s="165"/>
      <c r="VQM158" s="45"/>
      <c r="VQN158" s="107"/>
      <c r="VQO158" s="21"/>
      <c r="VQP158" s="21"/>
      <c r="VQQ158" s="164"/>
      <c r="VQR158" s="165"/>
      <c r="VQS158" s="45"/>
      <c r="VQT158" s="165"/>
      <c r="VQU158" s="165"/>
      <c r="VQV158" s="165"/>
      <c r="VQW158" s="165"/>
      <c r="VQX158" s="165"/>
      <c r="VQY158" s="165"/>
      <c r="VQZ158" s="165"/>
      <c r="VRA158" s="165"/>
      <c r="VRB158" s="165"/>
      <c r="VRC158" s="165"/>
      <c r="VRD158" s="165"/>
      <c r="VRE158" s="165"/>
      <c r="VRF158" s="165"/>
      <c r="VRG158" s="165"/>
      <c r="VRH158" s="45"/>
      <c r="VRI158" s="45"/>
      <c r="VRJ158" s="165"/>
      <c r="VRK158" s="165"/>
      <c r="VRL158" s="165"/>
      <c r="VRM158" s="45"/>
      <c r="VRN158" s="165"/>
      <c r="VRO158" s="45"/>
      <c r="VRP158" s="165"/>
      <c r="VRQ158" s="45"/>
      <c r="VRR158" s="165"/>
      <c r="VRS158" s="45"/>
      <c r="VRT158" s="107"/>
      <c r="VRU158" s="21"/>
      <c r="VRV158" s="21"/>
      <c r="VRW158" s="164"/>
      <c r="VRX158" s="165"/>
      <c r="VRY158" s="45"/>
      <c r="VRZ158" s="165"/>
      <c r="VSA158" s="165"/>
      <c r="VSB158" s="165"/>
      <c r="VSC158" s="165"/>
      <c r="VSD158" s="165"/>
      <c r="VSE158" s="165"/>
      <c r="VSF158" s="165"/>
      <c r="VSG158" s="165"/>
      <c r="VSH158" s="165"/>
      <c r="VSI158" s="165"/>
      <c r="VSJ158" s="165"/>
      <c r="VSK158" s="165"/>
      <c r="VSL158" s="165"/>
      <c r="VSM158" s="165"/>
      <c r="VSN158" s="45"/>
      <c r="VSO158" s="45"/>
      <c r="VSP158" s="165"/>
      <c r="VSQ158" s="165"/>
      <c r="VSR158" s="165"/>
      <c r="VSS158" s="45"/>
      <c r="VST158" s="165"/>
      <c r="VSU158" s="45"/>
      <c r="VSV158" s="165"/>
      <c r="VSW158" s="45"/>
      <c r="VSX158" s="165"/>
      <c r="VSY158" s="45"/>
      <c r="VSZ158" s="107"/>
      <c r="VTA158" s="21"/>
      <c r="VTB158" s="21"/>
      <c r="VTC158" s="164"/>
      <c r="VTD158" s="165"/>
      <c r="VTE158" s="45"/>
      <c r="VTF158" s="165"/>
      <c r="VTG158" s="165"/>
      <c r="VTH158" s="165"/>
      <c r="VTI158" s="165"/>
      <c r="VTJ158" s="165"/>
      <c r="VTK158" s="165"/>
      <c r="VTL158" s="165"/>
      <c r="VTM158" s="165"/>
      <c r="VTN158" s="165"/>
      <c r="VTO158" s="165"/>
      <c r="VTP158" s="165"/>
      <c r="VTQ158" s="165"/>
      <c r="VTR158" s="165"/>
      <c r="VTS158" s="165"/>
      <c r="VTT158" s="45"/>
      <c r="VTU158" s="45"/>
      <c r="VTV158" s="165"/>
      <c r="VTW158" s="165"/>
      <c r="VTX158" s="165"/>
      <c r="VTY158" s="45"/>
      <c r="VTZ158" s="165"/>
      <c r="VUA158" s="45"/>
      <c r="VUB158" s="165"/>
      <c r="VUC158" s="45"/>
      <c r="VUD158" s="165"/>
      <c r="VUE158" s="45"/>
      <c r="VUF158" s="107"/>
      <c r="VUG158" s="21"/>
      <c r="VUH158" s="21"/>
      <c r="VUI158" s="164"/>
      <c r="VUJ158" s="165"/>
      <c r="VUK158" s="45"/>
      <c r="VUL158" s="165"/>
      <c r="VUM158" s="165"/>
      <c r="VUN158" s="165"/>
      <c r="VUO158" s="165"/>
      <c r="VUP158" s="165"/>
      <c r="VUQ158" s="165"/>
      <c r="VUR158" s="165"/>
      <c r="VUS158" s="165"/>
      <c r="VUT158" s="165"/>
      <c r="VUU158" s="165"/>
      <c r="VUV158" s="165"/>
      <c r="VUW158" s="165"/>
      <c r="VUX158" s="165"/>
      <c r="VUY158" s="165"/>
      <c r="VUZ158" s="45"/>
      <c r="VVA158" s="45"/>
      <c r="VVB158" s="165"/>
      <c r="VVC158" s="165"/>
      <c r="VVD158" s="165"/>
      <c r="VVE158" s="45"/>
      <c r="VVF158" s="165"/>
      <c r="VVG158" s="45"/>
      <c r="VVH158" s="165"/>
      <c r="VVI158" s="45"/>
      <c r="VVJ158" s="165"/>
      <c r="VVK158" s="45"/>
      <c r="VVL158" s="107"/>
      <c r="VVM158" s="21"/>
      <c r="VVN158" s="21"/>
      <c r="VVO158" s="164"/>
      <c r="VVP158" s="165"/>
      <c r="VVQ158" s="45"/>
      <c r="VVR158" s="165"/>
      <c r="VVS158" s="165"/>
      <c r="VVT158" s="165"/>
      <c r="VVU158" s="165"/>
      <c r="VVV158" s="165"/>
      <c r="VVW158" s="165"/>
      <c r="VVX158" s="165"/>
      <c r="VVY158" s="165"/>
      <c r="VVZ158" s="165"/>
      <c r="VWA158" s="165"/>
      <c r="VWB158" s="165"/>
      <c r="VWC158" s="165"/>
      <c r="VWD158" s="165"/>
      <c r="VWE158" s="165"/>
      <c r="VWF158" s="45"/>
      <c r="VWG158" s="45"/>
      <c r="VWH158" s="165"/>
      <c r="VWI158" s="165"/>
      <c r="VWJ158" s="165"/>
      <c r="VWK158" s="45"/>
      <c r="VWL158" s="165"/>
      <c r="VWM158" s="45"/>
      <c r="VWN158" s="165"/>
      <c r="VWO158" s="45"/>
      <c r="VWP158" s="165"/>
      <c r="VWQ158" s="45"/>
      <c r="VWR158" s="107"/>
      <c r="VWS158" s="21"/>
      <c r="VWT158" s="21"/>
      <c r="VWU158" s="164"/>
      <c r="VWV158" s="165"/>
      <c r="VWW158" s="45"/>
      <c r="VWX158" s="165"/>
      <c r="VWY158" s="165"/>
      <c r="VWZ158" s="165"/>
      <c r="VXA158" s="165"/>
      <c r="VXB158" s="165"/>
      <c r="VXC158" s="165"/>
      <c r="VXD158" s="165"/>
      <c r="VXE158" s="165"/>
      <c r="VXF158" s="165"/>
      <c r="VXG158" s="165"/>
      <c r="VXH158" s="165"/>
      <c r="VXI158" s="165"/>
      <c r="VXJ158" s="165"/>
      <c r="VXK158" s="165"/>
      <c r="VXL158" s="45"/>
      <c r="VXM158" s="45"/>
      <c r="VXN158" s="165"/>
      <c r="VXO158" s="165"/>
      <c r="VXP158" s="165"/>
      <c r="VXQ158" s="45"/>
      <c r="VXR158" s="165"/>
      <c r="VXS158" s="45"/>
      <c r="VXT158" s="165"/>
      <c r="VXU158" s="45"/>
      <c r="VXV158" s="165"/>
      <c r="VXW158" s="45"/>
      <c r="VXX158" s="107"/>
      <c r="VXY158" s="21"/>
      <c r="VXZ158" s="21"/>
      <c r="VYA158" s="164"/>
      <c r="VYB158" s="165"/>
      <c r="VYC158" s="45"/>
      <c r="VYD158" s="165"/>
      <c r="VYE158" s="165"/>
      <c r="VYF158" s="165"/>
      <c r="VYG158" s="165"/>
      <c r="VYH158" s="165"/>
      <c r="VYI158" s="165"/>
      <c r="VYJ158" s="165"/>
      <c r="VYK158" s="165"/>
      <c r="VYL158" s="165"/>
      <c r="VYM158" s="165"/>
      <c r="VYN158" s="165"/>
      <c r="VYO158" s="165"/>
      <c r="VYP158" s="165"/>
      <c r="VYQ158" s="165"/>
      <c r="VYR158" s="45"/>
      <c r="VYS158" s="45"/>
      <c r="VYT158" s="165"/>
      <c r="VYU158" s="165"/>
      <c r="VYV158" s="165"/>
      <c r="VYW158" s="45"/>
      <c r="VYX158" s="165"/>
      <c r="VYY158" s="45"/>
      <c r="VYZ158" s="165"/>
      <c r="VZA158" s="45"/>
      <c r="VZB158" s="165"/>
      <c r="VZC158" s="45"/>
      <c r="VZD158" s="107"/>
      <c r="VZE158" s="21"/>
      <c r="VZF158" s="21"/>
      <c r="VZG158" s="164"/>
      <c r="VZH158" s="165"/>
      <c r="VZI158" s="45"/>
      <c r="VZJ158" s="165"/>
      <c r="VZK158" s="165"/>
      <c r="VZL158" s="165"/>
      <c r="VZM158" s="165"/>
      <c r="VZN158" s="165"/>
      <c r="VZO158" s="165"/>
      <c r="VZP158" s="165"/>
      <c r="VZQ158" s="165"/>
      <c r="VZR158" s="165"/>
      <c r="VZS158" s="165"/>
      <c r="VZT158" s="165"/>
      <c r="VZU158" s="165"/>
      <c r="VZV158" s="165"/>
      <c r="VZW158" s="165"/>
      <c r="VZX158" s="45"/>
      <c r="VZY158" s="45"/>
      <c r="VZZ158" s="165"/>
      <c r="WAA158" s="165"/>
      <c r="WAB158" s="165"/>
      <c r="WAC158" s="45"/>
      <c r="WAD158" s="165"/>
      <c r="WAE158" s="45"/>
      <c r="WAF158" s="165"/>
      <c r="WAG158" s="45"/>
      <c r="WAH158" s="165"/>
      <c r="WAI158" s="45"/>
      <c r="WAJ158" s="107"/>
      <c r="WAK158" s="21"/>
      <c r="WAL158" s="21"/>
      <c r="WAM158" s="164"/>
      <c r="WAN158" s="165"/>
      <c r="WAO158" s="45"/>
      <c r="WAP158" s="165"/>
      <c r="WAQ158" s="165"/>
      <c r="WAR158" s="165"/>
      <c r="WAS158" s="165"/>
      <c r="WAT158" s="165"/>
      <c r="WAU158" s="165"/>
      <c r="WAV158" s="165"/>
      <c r="WAW158" s="165"/>
      <c r="WAX158" s="165"/>
      <c r="WAY158" s="165"/>
      <c r="WAZ158" s="165"/>
      <c r="WBA158" s="165"/>
      <c r="WBB158" s="165"/>
      <c r="WBC158" s="165"/>
      <c r="WBD158" s="45"/>
      <c r="WBE158" s="45"/>
      <c r="WBF158" s="165"/>
      <c r="WBG158" s="165"/>
      <c r="WBH158" s="165"/>
      <c r="WBI158" s="45"/>
      <c r="WBJ158" s="165"/>
      <c r="WBK158" s="45"/>
      <c r="WBL158" s="165"/>
      <c r="WBM158" s="45"/>
      <c r="WBN158" s="165"/>
      <c r="WBO158" s="45"/>
      <c r="WBP158" s="107"/>
      <c r="WBQ158" s="21"/>
      <c r="WBR158" s="21"/>
      <c r="WBS158" s="164"/>
      <c r="WBT158" s="165"/>
      <c r="WBU158" s="45"/>
      <c r="WBV158" s="165"/>
      <c r="WBW158" s="165"/>
      <c r="WBX158" s="165"/>
      <c r="WBY158" s="165"/>
      <c r="WBZ158" s="165"/>
      <c r="WCA158" s="165"/>
      <c r="WCB158" s="165"/>
      <c r="WCC158" s="165"/>
      <c r="WCD158" s="165"/>
      <c r="WCE158" s="165"/>
      <c r="WCF158" s="165"/>
      <c r="WCG158" s="165"/>
      <c r="WCH158" s="165"/>
      <c r="WCI158" s="165"/>
      <c r="WCJ158" s="45"/>
      <c r="WCK158" s="45"/>
      <c r="WCL158" s="165"/>
      <c r="WCM158" s="165"/>
      <c r="WCN158" s="165"/>
      <c r="WCO158" s="45"/>
      <c r="WCP158" s="165"/>
      <c r="WCQ158" s="45"/>
      <c r="WCR158" s="165"/>
      <c r="WCS158" s="45"/>
      <c r="WCT158" s="165"/>
      <c r="WCU158" s="45"/>
      <c r="WCV158" s="107"/>
      <c r="WCW158" s="21"/>
      <c r="WCX158" s="21"/>
      <c r="WCY158" s="164"/>
      <c r="WCZ158" s="165"/>
      <c r="WDA158" s="45"/>
      <c r="WDB158" s="165"/>
      <c r="WDC158" s="165"/>
      <c r="WDD158" s="165"/>
      <c r="WDE158" s="165"/>
      <c r="WDF158" s="165"/>
      <c r="WDG158" s="165"/>
      <c r="WDH158" s="165"/>
      <c r="WDI158" s="165"/>
      <c r="WDJ158" s="165"/>
      <c r="WDK158" s="165"/>
      <c r="WDL158" s="165"/>
      <c r="WDM158" s="165"/>
      <c r="WDN158" s="165"/>
      <c r="WDO158" s="165"/>
      <c r="WDP158" s="45"/>
      <c r="WDQ158" s="45"/>
      <c r="WDR158" s="165"/>
      <c r="WDS158" s="165"/>
      <c r="WDT158" s="165"/>
      <c r="WDU158" s="45"/>
      <c r="WDV158" s="165"/>
      <c r="WDW158" s="45"/>
      <c r="WDX158" s="165"/>
      <c r="WDY158" s="45"/>
      <c r="WDZ158" s="165"/>
      <c r="WEA158" s="45"/>
      <c r="WEB158" s="107"/>
      <c r="WEC158" s="21"/>
      <c r="WED158" s="21"/>
      <c r="WEE158" s="164"/>
      <c r="WEF158" s="165"/>
      <c r="WEG158" s="45"/>
      <c r="WEH158" s="165"/>
      <c r="WEI158" s="165"/>
      <c r="WEJ158" s="165"/>
      <c r="WEK158" s="165"/>
      <c r="WEL158" s="165"/>
      <c r="WEM158" s="165"/>
      <c r="WEN158" s="165"/>
      <c r="WEO158" s="165"/>
      <c r="WEP158" s="165"/>
      <c r="WEQ158" s="165"/>
      <c r="WER158" s="165"/>
      <c r="WES158" s="165"/>
      <c r="WET158" s="165"/>
      <c r="WEU158" s="165"/>
      <c r="WEV158" s="45"/>
      <c r="WEW158" s="45"/>
      <c r="WEX158" s="165"/>
      <c r="WEY158" s="165"/>
      <c r="WEZ158" s="165"/>
      <c r="WFA158" s="45"/>
      <c r="WFB158" s="165"/>
      <c r="WFC158" s="45"/>
      <c r="WFD158" s="165"/>
      <c r="WFE158" s="45"/>
      <c r="WFF158" s="165"/>
      <c r="WFG158" s="45"/>
      <c r="WFH158" s="107"/>
      <c r="WFI158" s="21"/>
      <c r="WFJ158" s="21"/>
      <c r="WFK158" s="164"/>
      <c r="WFL158" s="165"/>
      <c r="WFM158" s="45"/>
      <c r="WFN158" s="165"/>
      <c r="WFO158" s="165"/>
      <c r="WFP158" s="165"/>
      <c r="WFQ158" s="165"/>
      <c r="WFR158" s="165"/>
      <c r="WFS158" s="165"/>
      <c r="WFT158" s="165"/>
      <c r="WFU158" s="165"/>
      <c r="WFV158" s="165"/>
      <c r="WFW158" s="165"/>
      <c r="WFX158" s="165"/>
      <c r="WFY158" s="165"/>
      <c r="WFZ158" s="165"/>
      <c r="WGA158" s="165"/>
      <c r="WGB158" s="45"/>
      <c r="WGC158" s="45"/>
      <c r="WGD158" s="165"/>
      <c r="WGE158" s="165"/>
      <c r="WGF158" s="165"/>
      <c r="WGG158" s="45"/>
      <c r="WGH158" s="165"/>
      <c r="WGI158" s="45"/>
      <c r="WGJ158" s="165"/>
      <c r="WGK158" s="45"/>
      <c r="WGL158" s="165"/>
      <c r="WGM158" s="45"/>
      <c r="WGN158" s="107"/>
      <c r="WGO158" s="21"/>
      <c r="WGP158" s="21"/>
      <c r="WGQ158" s="164"/>
      <c r="WGR158" s="165"/>
      <c r="WGS158" s="45"/>
      <c r="WGT158" s="165"/>
      <c r="WGU158" s="165"/>
      <c r="WGV158" s="165"/>
      <c r="WGW158" s="165"/>
      <c r="WGX158" s="165"/>
      <c r="WGY158" s="165"/>
      <c r="WGZ158" s="165"/>
      <c r="WHA158" s="165"/>
      <c r="WHB158" s="165"/>
      <c r="WHC158" s="165"/>
      <c r="WHD158" s="165"/>
      <c r="WHE158" s="165"/>
      <c r="WHF158" s="165"/>
      <c r="WHG158" s="165"/>
      <c r="WHH158" s="45"/>
      <c r="WHI158" s="45"/>
      <c r="WHJ158" s="165"/>
      <c r="WHK158" s="165"/>
      <c r="WHL158" s="165"/>
      <c r="WHM158" s="45"/>
      <c r="WHN158" s="165"/>
      <c r="WHO158" s="45"/>
      <c r="WHP158" s="165"/>
      <c r="WHQ158" s="45"/>
      <c r="WHR158" s="165"/>
      <c r="WHS158" s="45"/>
      <c r="WHT158" s="107"/>
      <c r="WHU158" s="21"/>
      <c r="WHV158" s="21"/>
      <c r="WHW158" s="164"/>
      <c r="WHX158" s="165"/>
      <c r="WHY158" s="45"/>
      <c r="WHZ158" s="165"/>
      <c r="WIA158" s="165"/>
      <c r="WIB158" s="165"/>
      <c r="WIC158" s="165"/>
      <c r="WID158" s="165"/>
      <c r="WIE158" s="165"/>
      <c r="WIF158" s="165"/>
      <c r="WIG158" s="165"/>
      <c r="WIH158" s="165"/>
      <c r="WII158" s="165"/>
      <c r="WIJ158" s="165"/>
      <c r="WIK158" s="165"/>
      <c r="WIL158" s="165"/>
      <c r="WIM158" s="165"/>
      <c r="WIN158" s="45"/>
      <c r="WIO158" s="45"/>
      <c r="WIP158" s="165"/>
      <c r="WIQ158" s="165"/>
      <c r="WIR158" s="165"/>
      <c r="WIS158" s="45"/>
      <c r="WIT158" s="165"/>
      <c r="WIU158" s="45"/>
      <c r="WIV158" s="165"/>
      <c r="WIW158" s="45"/>
      <c r="WIX158" s="165"/>
      <c r="WIY158" s="45"/>
      <c r="WIZ158" s="107"/>
      <c r="WJA158" s="21"/>
      <c r="WJB158" s="21"/>
      <c r="WJC158" s="164"/>
      <c r="WJD158" s="165"/>
      <c r="WJE158" s="45"/>
      <c r="WJF158" s="165"/>
      <c r="WJG158" s="165"/>
      <c r="WJH158" s="165"/>
      <c r="WJI158" s="165"/>
      <c r="WJJ158" s="165"/>
      <c r="WJK158" s="165"/>
      <c r="WJL158" s="165"/>
      <c r="WJM158" s="165"/>
      <c r="WJN158" s="165"/>
      <c r="WJO158" s="165"/>
      <c r="WJP158" s="165"/>
      <c r="WJQ158" s="165"/>
      <c r="WJR158" s="165"/>
      <c r="WJS158" s="165"/>
      <c r="WJT158" s="45"/>
      <c r="WJU158" s="45"/>
      <c r="WJV158" s="165"/>
      <c r="WJW158" s="165"/>
      <c r="WJX158" s="165"/>
      <c r="WJY158" s="45"/>
      <c r="WJZ158" s="165"/>
      <c r="WKA158" s="45"/>
      <c r="WKB158" s="165"/>
      <c r="WKC158" s="45"/>
      <c r="WKD158" s="165"/>
      <c r="WKE158" s="45"/>
      <c r="WKF158" s="107"/>
      <c r="WKG158" s="21"/>
      <c r="WKH158" s="21"/>
      <c r="WKI158" s="164"/>
      <c r="WKJ158" s="165"/>
      <c r="WKK158" s="45"/>
      <c r="WKL158" s="165"/>
      <c r="WKM158" s="165"/>
      <c r="WKN158" s="165"/>
      <c r="WKO158" s="165"/>
      <c r="WKP158" s="165"/>
      <c r="WKQ158" s="165"/>
      <c r="WKR158" s="165"/>
      <c r="WKS158" s="165"/>
      <c r="WKT158" s="165"/>
      <c r="WKU158" s="165"/>
      <c r="WKV158" s="165"/>
      <c r="WKW158" s="165"/>
      <c r="WKX158" s="165"/>
      <c r="WKY158" s="165"/>
      <c r="WKZ158" s="45"/>
      <c r="WLA158" s="45"/>
      <c r="WLB158" s="165"/>
      <c r="WLC158" s="165"/>
      <c r="WLD158" s="165"/>
      <c r="WLE158" s="45"/>
      <c r="WLF158" s="165"/>
      <c r="WLG158" s="45"/>
      <c r="WLH158" s="165"/>
      <c r="WLI158" s="45"/>
      <c r="WLJ158" s="165"/>
      <c r="WLK158" s="45"/>
      <c r="WLL158" s="107"/>
      <c r="WLM158" s="21"/>
      <c r="WLN158" s="21"/>
      <c r="WLO158" s="164"/>
      <c r="WLP158" s="165"/>
      <c r="WLQ158" s="45"/>
      <c r="WLR158" s="165"/>
      <c r="WLS158" s="165"/>
      <c r="WLT158" s="165"/>
      <c r="WLU158" s="165"/>
      <c r="WLV158" s="165"/>
      <c r="WLW158" s="165"/>
      <c r="WLX158" s="165"/>
      <c r="WLY158" s="165"/>
      <c r="WLZ158" s="165"/>
      <c r="WMA158" s="165"/>
      <c r="WMB158" s="165"/>
      <c r="WMC158" s="165"/>
      <c r="WMD158" s="165"/>
      <c r="WME158" s="165"/>
      <c r="WMF158" s="45"/>
      <c r="WMG158" s="45"/>
      <c r="WMH158" s="165"/>
      <c r="WMI158" s="165"/>
      <c r="WMJ158" s="165"/>
      <c r="WMK158" s="45"/>
      <c r="WML158" s="165"/>
      <c r="WMM158" s="45"/>
      <c r="WMN158" s="165"/>
      <c r="WMO158" s="45"/>
      <c r="WMP158" s="165"/>
      <c r="WMQ158" s="45"/>
      <c r="WMR158" s="107"/>
      <c r="WMS158" s="21"/>
      <c r="WMT158" s="21"/>
      <c r="WMU158" s="164"/>
      <c r="WMV158" s="165"/>
      <c r="WMW158" s="45"/>
      <c r="WMX158" s="165"/>
      <c r="WMY158" s="165"/>
      <c r="WMZ158" s="165"/>
      <c r="WNA158" s="165"/>
      <c r="WNB158" s="165"/>
      <c r="WNC158" s="165"/>
      <c r="WND158" s="165"/>
      <c r="WNE158" s="165"/>
      <c r="WNF158" s="165"/>
      <c r="WNG158" s="165"/>
      <c r="WNH158" s="165"/>
      <c r="WNI158" s="165"/>
      <c r="WNJ158" s="165"/>
      <c r="WNK158" s="165"/>
      <c r="WNL158" s="45"/>
      <c r="WNM158" s="45"/>
      <c r="WNN158" s="165"/>
      <c r="WNO158" s="165"/>
      <c r="WNP158" s="165"/>
      <c r="WNQ158" s="45"/>
      <c r="WNR158" s="165"/>
      <c r="WNS158" s="45"/>
      <c r="WNT158" s="165"/>
      <c r="WNU158" s="45"/>
      <c r="WNV158" s="165"/>
      <c r="WNW158" s="45"/>
      <c r="WNX158" s="107"/>
      <c r="WNY158" s="21"/>
      <c r="WNZ158" s="21"/>
      <c r="WOA158" s="164"/>
      <c r="WOB158" s="165"/>
      <c r="WOC158" s="45"/>
      <c r="WOD158" s="165"/>
      <c r="WOE158" s="165"/>
      <c r="WOF158" s="165"/>
      <c r="WOG158" s="165"/>
      <c r="WOH158" s="165"/>
      <c r="WOI158" s="165"/>
      <c r="WOJ158" s="165"/>
      <c r="WOK158" s="165"/>
      <c r="WOL158" s="165"/>
      <c r="WOM158" s="165"/>
      <c r="WON158" s="165"/>
      <c r="WOO158" s="165"/>
      <c r="WOP158" s="165"/>
      <c r="WOQ158" s="165"/>
      <c r="WOR158" s="45"/>
      <c r="WOS158" s="45"/>
      <c r="WOT158" s="165"/>
      <c r="WOU158" s="165"/>
      <c r="WOV158" s="165"/>
      <c r="WOW158" s="45"/>
      <c r="WOX158" s="165"/>
      <c r="WOY158" s="45"/>
      <c r="WOZ158" s="165"/>
      <c r="WPA158" s="45"/>
      <c r="WPB158" s="165"/>
      <c r="WPC158" s="45"/>
      <c r="WPD158" s="107"/>
      <c r="WPE158" s="21"/>
      <c r="WPF158" s="21"/>
      <c r="WPG158" s="164"/>
      <c r="WPH158" s="165"/>
      <c r="WPI158" s="45"/>
      <c r="WPJ158" s="165"/>
      <c r="WPK158" s="165"/>
      <c r="WPL158" s="165"/>
      <c r="WPM158" s="165"/>
      <c r="WPN158" s="165"/>
      <c r="WPO158" s="165"/>
      <c r="WPP158" s="165"/>
      <c r="WPQ158" s="165"/>
      <c r="WPR158" s="165"/>
      <c r="WPS158" s="165"/>
      <c r="WPT158" s="165"/>
      <c r="WPU158" s="165"/>
      <c r="WPV158" s="165"/>
      <c r="WPW158" s="165"/>
      <c r="WPX158" s="45"/>
      <c r="WPY158" s="45"/>
      <c r="WPZ158" s="165"/>
      <c r="WQA158" s="165"/>
      <c r="WQB158" s="165"/>
      <c r="WQC158" s="45"/>
      <c r="WQD158" s="165"/>
      <c r="WQE158" s="45"/>
      <c r="WQF158" s="165"/>
      <c r="WQG158" s="45"/>
      <c r="WQH158" s="165"/>
      <c r="WQI158" s="45"/>
      <c r="WQJ158" s="107"/>
      <c r="WQK158" s="21"/>
      <c r="WQL158" s="21"/>
      <c r="WQM158" s="164"/>
      <c r="WQN158" s="165"/>
      <c r="WQO158" s="45"/>
      <c r="WQP158" s="165"/>
      <c r="WQQ158" s="165"/>
      <c r="WQR158" s="165"/>
      <c r="WQS158" s="165"/>
      <c r="WQT158" s="165"/>
      <c r="WQU158" s="165"/>
      <c r="WQV158" s="165"/>
      <c r="WQW158" s="165"/>
      <c r="WQX158" s="165"/>
      <c r="WQY158" s="165"/>
      <c r="WQZ158" s="165"/>
      <c r="WRA158" s="165"/>
      <c r="WRB158" s="165"/>
      <c r="WRC158" s="165"/>
      <c r="WRD158" s="45"/>
      <c r="WRE158" s="45"/>
      <c r="WRF158" s="165"/>
      <c r="WRG158" s="165"/>
      <c r="WRH158" s="165"/>
      <c r="WRI158" s="45"/>
      <c r="WRJ158" s="165"/>
      <c r="WRK158" s="45"/>
      <c r="WRL158" s="165"/>
      <c r="WRM158" s="45"/>
      <c r="WRN158" s="165"/>
      <c r="WRO158" s="45"/>
      <c r="WRP158" s="107"/>
      <c r="WRQ158" s="21"/>
      <c r="WRR158" s="21"/>
      <c r="WRS158" s="164"/>
      <c r="WRT158" s="165"/>
      <c r="WRU158" s="45"/>
      <c r="WRV158" s="165"/>
      <c r="WRW158" s="165"/>
      <c r="WRX158" s="165"/>
      <c r="WRY158" s="165"/>
      <c r="WRZ158" s="165"/>
      <c r="WSA158" s="165"/>
      <c r="WSB158" s="165"/>
      <c r="WSC158" s="165"/>
      <c r="WSD158" s="165"/>
      <c r="WSE158" s="165"/>
      <c r="WSF158" s="165"/>
      <c r="WSG158" s="165"/>
      <c r="WSH158" s="165"/>
      <c r="WSI158" s="165"/>
      <c r="WSJ158" s="45"/>
      <c r="WSK158" s="45"/>
      <c r="WSL158" s="165"/>
      <c r="WSM158" s="165"/>
      <c r="WSN158" s="165"/>
      <c r="WSO158" s="45"/>
      <c r="WSP158" s="165"/>
      <c r="WSQ158" s="45"/>
      <c r="WSR158" s="165"/>
      <c r="WSS158" s="45"/>
      <c r="WST158" s="165"/>
      <c r="WSU158" s="45"/>
      <c r="WSV158" s="107"/>
      <c r="WSW158" s="21"/>
      <c r="WSX158" s="21"/>
      <c r="WSY158" s="164"/>
      <c r="WSZ158" s="165"/>
      <c r="WTA158" s="45"/>
      <c r="WTB158" s="165"/>
      <c r="WTC158" s="165"/>
      <c r="WTD158" s="165"/>
      <c r="WTE158" s="165"/>
      <c r="WTF158" s="165"/>
      <c r="WTG158" s="165"/>
      <c r="WTH158" s="165"/>
      <c r="WTI158" s="165"/>
      <c r="WTJ158" s="165"/>
      <c r="WTK158" s="165"/>
      <c r="WTL158" s="165"/>
      <c r="WTM158" s="165"/>
      <c r="WTN158" s="165"/>
      <c r="WTO158" s="165"/>
      <c r="WTP158" s="45"/>
      <c r="WTQ158" s="45"/>
      <c r="WTR158" s="165"/>
      <c r="WTS158" s="165"/>
      <c r="WTT158" s="165"/>
      <c r="WTU158" s="45"/>
      <c r="WTV158" s="165"/>
      <c r="WTW158" s="45"/>
      <c r="WTX158" s="165"/>
      <c r="WTY158" s="45"/>
      <c r="WTZ158" s="165"/>
      <c r="WUA158" s="45"/>
      <c r="WUB158" s="107"/>
      <c r="WUC158" s="21"/>
      <c r="WUD158" s="21"/>
      <c r="WUE158" s="164"/>
      <c r="WUF158" s="165"/>
      <c r="WUG158" s="45"/>
      <c r="WUH158" s="165"/>
      <c r="WUI158" s="165"/>
      <c r="WUJ158" s="165"/>
      <c r="WUK158" s="165"/>
      <c r="WUL158" s="165"/>
      <c r="WUM158" s="165"/>
      <c r="WUN158" s="165"/>
      <c r="WUO158" s="165"/>
      <c r="WUP158" s="165"/>
      <c r="WUQ158" s="165"/>
      <c r="WUR158" s="165"/>
      <c r="WUS158" s="165"/>
      <c r="WUT158" s="165"/>
      <c r="WUU158" s="165"/>
      <c r="WUV158" s="45"/>
      <c r="WUW158" s="45"/>
      <c r="WUX158" s="165"/>
      <c r="WUY158" s="165"/>
      <c r="WUZ158" s="165"/>
      <c r="WVA158" s="45"/>
      <c r="WVB158" s="165"/>
      <c r="WVC158" s="45"/>
      <c r="WVD158" s="165"/>
      <c r="WVE158" s="45"/>
      <c r="WVF158" s="165"/>
      <c r="WVG158" s="45"/>
      <c r="WVH158" s="107"/>
      <c r="WVI158" s="21"/>
      <c r="WVJ158" s="21"/>
      <c r="WVK158" s="164"/>
      <c r="WVL158" s="165"/>
      <c r="WVM158" s="45"/>
      <c r="WVN158" s="165"/>
      <c r="WVO158" s="165"/>
      <c r="WVP158" s="165"/>
      <c r="WVQ158" s="165"/>
      <c r="WVR158" s="165"/>
      <c r="WVS158" s="165"/>
      <c r="WVT158" s="165"/>
      <c r="WVU158" s="165"/>
      <c r="WVV158" s="165"/>
      <c r="WVW158" s="165"/>
      <c r="WVX158" s="165"/>
      <c r="WVY158" s="165"/>
      <c r="WVZ158" s="165"/>
      <c r="WWA158" s="165"/>
      <c r="WWB158" s="45"/>
      <c r="WWC158" s="45"/>
      <c r="WWD158" s="165"/>
      <c r="WWE158" s="165"/>
      <c r="WWF158" s="165"/>
      <c r="WWG158" s="45"/>
      <c r="WWH158" s="165"/>
      <c r="WWI158" s="45"/>
      <c r="WWJ158" s="165"/>
      <c r="WWK158" s="45"/>
      <c r="WWL158" s="165"/>
      <c r="WWM158" s="45"/>
      <c r="WWN158" s="107"/>
      <c r="WWO158" s="21"/>
      <c r="WWP158" s="21"/>
      <c r="WWQ158" s="164"/>
      <c r="WWR158" s="165"/>
      <c r="WWS158" s="45"/>
      <c r="WWT158" s="165"/>
      <c r="WWU158" s="165"/>
      <c r="WWV158" s="165"/>
      <c r="WWW158" s="165"/>
      <c r="WWX158" s="165"/>
      <c r="WWY158" s="165"/>
      <c r="WWZ158" s="165"/>
      <c r="WXA158" s="165"/>
      <c r="WXB158" s="165"/>
      <c r="WXC158" s="165"/>
      <c r="WXD158" s="165"/>
      <c r="WXE158" s="165"/>
      <c r="WXF158" s="165"/>
      <c r="WXG158" s="165"/>
      <c r="WXH158" s="45"/>
      <c r="WXI158" s="45"/>
      <c r="WXJ158" s="165"/>
      <c r="WXK158" s="165"/>
      <c r="WXL158" s="165"/>
      <c r="WXM158" s="45"/>
      <c r="WXN158" s="165"/>
      <c r="WXO158" s="45"/>
      <c r="WXP158" s="165"/>
      <c r="WXQ158" s="45"/>
      <c r="WXR158" s="165"/>
      <c r="WXS158" s="45"/>
      <c r="WXT158" s="107"/>
      <c r="WXU158" s="21"/>
      <c r="WXV158" s="21"/>
      <c r="WXW158" s="164"/>
      <c r="WXX158" s="165"/>
      <c r="WXY158" s="45"/>
      <c r="WXZ158" s="165"/>
      <c r="WYA158" s="165"/>
      <c r="WYB158" s="165"/>
      <c r="WYC158" s="165"/>
      <c r="WYD158" s="165"/>
      <c r="WYE158" s="165"/>
      <c r="WYF158" s="165"/>
      <c r="WYG158" s="165"/>
      <c r="WYH158" s="165"/>
      <c r="WYI158" s="165"/>
      <c r="WYJ158" s="165"/>
      <c r="WYK158" s="165"/>
      <c r="WYL158" s="165"/>
      <c r="WYM158" s="165"/>
      <c r="WYN158" s="45"/>
      <c r="WYO158" s="45"/>
      <c r="WYP158" s="165"/>
      <c r="WYQ158" s="165"/>
      <c r="WYR158" s="165"/>
      <c r="WYS158" s="45"/>
      <c r="WYT158" s="165"/>
      <c r="WYU158" s="45"/>
      <c r="WYV158" s="165"/>
      <c r="WYW158" s="45"/>
      <c r="WYX158" s="165"/>
      <c r="WYY158" s="45"/>
      <c r="WYZ158" s="107"/>
      <c r="WZA158" s="21"/>
      <c r="WZB158" s="21"/>
      <c r="WZC158" s="164"/>
      <c r="WZD158" s="165"/>
      <c r="WZE158" s="45"/>
      <c r="WZF158" s="165"/>
      <c r="WZG158" s="165"/>
      <c r="WZH158" s="165"/>
      <c r="WZI158" s="165"/>
      <c r="WZJ158" s="165"/>
      <c r="WZK158" s="165"/>
      <c r="WZL158" s="165"/>
      <c r="WZM158" s="165"/>
      <c r="WZN158" s="165"/>
      <c r="WZO158" s="165"/>
      <c r="WZP158" s="165"/>
      <c r="WZQ158" s="165"/>
      <c r="WZR158" s="165"/>
      <c r="WZS158" s="165"/>
      <c r="WZT158" s="45"/>
      <c r="WZU158" s="45"/>
      <c r="WZV158" s="165"/>
      <c r="WZW158" s="165"/>
      <c r="WZX158" s="165"/>
      <c r="WZY158" s="45"/>
      <c r="WZZ158" s="165"/>
      <c r="XAA158" s="45"/>
      <c r="XAB158" s="165"/>
      <c r="XAC158" s="45"/>
      <c r="XAD158" s="165"/>
      <c r="XAE158" s="45"/>
      <c r="XAF158" s="107"/>
      <c r="XAG158" s="21"/>
      <c r="XAH158" s="21"/>
      <c r="XAI158" s="164"/>
      <c r="XAJ158" s="165"/>
      <c r="XAK158" s="45"/>
      <c r="XAL158" s="165"/>
      <c r="XAM158" s="165"/>
      <c r="XAN158" s="165"/>
      <c r="XAO158" s="165"/>
      <c r="XAP158" s="165"/>
      <c r="XAQ158" s="165"/>
      <c r="XAR158" s="165"/>
      <c r="XAS158" s="165"/>
      <c r="XAT158" s="165"/>
      <c r="XAU158" s="165"/>
      <c r="XAV158" s="165"/>
      <c r="XAW158" s="165"/>
      <c r="XAX158" s="165"/>
      <c r="XAY158" s="165"/>
      <c r="XAZ158" s="45"/>
      <c r="XBA158" s="45"/>
      <c r="XBB158" s="165"/>
      <c r="XBC158" s="165"/>
      <c r="XBD158" s="165"/>
      <c r="XBE158" s="45"/>
      <c r="XBF158" s="165"/>
      <c r="XBG158" s="45"/>
      <c r="XBH158" s="165"/>
      <c r="XBI158" s="45"/>
      <c r="XBJ158" s="165"/>
      <c r="XBK158" s="45"/>
      <c r="XBL158" s="107"/>
      <c r="XBM158" s="21"/>
      <c r="XBN158" s="21"/>
      <c r="XBO158" s="164"/>
      <c r="XBP158" s="165"/>
      <c r="XBQ158" s="45"/>
      <c r="XBR158" s="165"/>
      <c r="XBS158" s="165"/>
      <c r="XBT158" s="165"/>
      <c r="XBU158" s="165"/>
      <c r="XBV158" s="165"/>
      <c r="XBW158" s="165"/>
      <c r="XBX158" s="165"/>
      <c r="XBY158" s="165"/>
      <c r="XBZ158" s="165"/>
      <c r="XCA158" s="165"/>
      <c r="XCB158" s="165"/>
      <c r="XCC158" s="165"/>
      <c r="XCD158" s="165"/>
      <c r="XCE158" s="165"/>
      <c r="XCF158" s="45"/>
      <c r="XCG158" s="45"/>
      <c r="XCH158" s="165"/>
      <c r="XCI158" s="165"/>
      <c r="XCJ158" s="165"/>
      <c r="XCK158" s="45"/>
      <c r="XCL158" s="165"/>
      <c r="XCM158" s="45"/>
      <c r="XCN158" s="165"/>
      <c r="XCO158" s="45"/>
      <c r="XCP158" s="165"/>
      <c r="XCQ158" s="45"/>
      <c r="XCR158" s="107"/>
      <c r="XCS158" s="21"/>
      <c r="XCT158" s="21"/>
      <c r="XCU158" s="164"/>
      <c r="XCV158" s="165"/>
      <c r="XCW158" s="45"/>
      <c r="XCX158" s="165"/>
      <c r="XCY158" s="165"/>
      <c r="XCZ158" s="165"/>
      <c r="XDA158" s="165"/>
      <c r="XDB158" s="165"/>
      <c r="XDC158" s="165"/>
      <c r="XDD158" s="165"/>
      <c r="XDE158" s="165"/>
      <c r="XDF158" s="165"/>
      <c r="XDG158" s="165"/>
      <c r="XDH158" s="165"/>
      <c r="XDI158" s="165"/>
      <c r="XDJ158" s="165"/>
      <c r="XDK158" s="165"/>
      <c r="XDL158" s="45"/>
      <c r="XDM158" s="45"/>
      <c r="XDN158" s="165"/>
      <c r="XDO158" s="165"/>
      <c r="XDP158" s="165"/>
      <c r="XDQ158" s="45"/>
      <c r="XDR158" s="165"/>
      <c r="XDS158" s="45"/>
      <c r="XDT158" s="165"/>
      <c r="XDU158" s="45"/>
      <c r="XDV158" s="165"/>
      <c r="XDW158" s="45"/>
      <c r="XDX158" s="107"/>
      <c r="XDY158" s="21"/>
      <c r="XDZ158" s="21"/>
      <c r="XEA158" s="164"/>
      <c r="XEB158" s="165"/>
      <c r="XEC158" s="45"/>
      <c r="XED158" s="165"/>
      <c r="XEE158" s="165"/>
      <c r="XEF158" s="165"/>
      <c r="XEG158" s="165"/>
      <c r="XEH158" s="165"/>
      <c r="XEI158" s="165"/>
      <c r="XEJ158" s="165"/>
      <c r="XEK158" s="165"/>
      <c r="XEL158" s="165"/>
      <c r="XEM158" s="165"/>
      <c r="XEN158" s="165"/>
      <c r="XEO158" s="165"/>
      <c r="XEP158" s="165"/>
      <c r="XEQ158" s="165"/>
      <c r="XER158" s="45"/>
      <c r="XES158" s="45"/>
      <c r="XET158" s="165"/>
      <c r="XEU158" s="165"/>
      <c r="XEV158" s="165"/>
      <c r="XEW158" s="45"/>
      <c r="XEX158" s="165"/>
      <c r="XEY158" s="45"/>
      <c r="XEZ158" s="165"/>
      <c r="XFA158" s="45"/>
      <c r="XFB158" s="165"/>
      <c r="XFC158" s="45"/>
      <c r="XFD158" s="107"/>
    </row>
    <row r="159" spans="1:16384" ht="21" customHeight="1" x14ac:dyDescent="0.15">
      <c r="A159" s="13">
        <v>153</v>
      </c>
      <c r="B159" s="13" t="s">
        <v>347</v>
      </c>
      <c r="C159" s="169">
        <v>1</v>
      </c>
      <c r="D159" s="38"/>
      <c r="E159" s="89"/>
      <c r="F159" s="38">
        <v>1</v>
      </c>
      <c r="G159" s="38"/>
      <c r="H159" s="38"/>
      <c r="I159" s="38">
        <v>1</v>
      </c>
      <c r="J159" s="38"/>
      <c r="K159" s="38"/>
      <c r="L159" s="38"/>
      <c r="M159" s="38"/>
      <c r="N159" s="38"/>
      <c r="O159" s="38"/>
      <c r="P159" s="38"/>
      <c r="Q159" s="38"/>
      <c r="R159" s="38"/>
      <c r="S159" s="38"/>
      <c r="T159" s="89"/>
      <c r="U159" s="172"/>
      <c r="V159" s="38"/>
      <c r="W159" s="38"/>
      <c r="X159" s="38"/>
      <c r="Y159" s="89">
        <v>1</v>
      </c>
      <c r="Z159" s="38"/>
      <c r="AA159" s="89">
        <v>1</v>
      </c>
      <c r="AB159" s="38">
        <v>1</v>
      </c>
      <c r="AC159" s="89"/>
      <c r="AD159" s="38"/>
      <c r="AE159" s="39" t="s">
        <v>482</v>
      </c>
      <c r="AF159" s="171" t="s">
        <v>965</v>
      </c>
      <c r="AG159" s="108"/>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c r="BV159" s="212"/>
      <c r="BW159" s="212"/>
      <c r="BX159" s="212"/>
      <c r="BY159" s="212"/>
      <c r="BZ159" s="212"/>
      <c r="CA159" s="212"/>
      <c r="CB159" s="212"/>
      <c r="CC159" s="212"/>
      <c r="CD159" s="212"/>
      <c r="CE159" s="212"/>
      <c r="CF159" s="212"/>
      <c r="CG159" s="212"/>
      <c r="CH159" s="212"/>
      <c r="CI159" s="212"/>
      <c r="CJ159" s="212"/>
      <c r="CK159" s="212"/>
      <c r="CL159" s="212"/>
      <c r="CM159" s="212"/>
      <c r="CN159" s="212"/>
      <c r="CO159" s="212"/>
      <c r="CP159" s="212"/>
      <c r="CQ159" s="212"/>
      <c r="CR159" s="212"/>
      <c r="CS159" s="212"/>
      <c r="CT159" s="212"/>
      <c r="CU159" s="212"/>
      <c r="CV159" s="212"/>
      <c r="CW159" s="212"/>
      <c r="CX159" s="212"/>
      <c r="CY159" s="212"/>
      <c r="CZ159" s="212"/>
      <c r="DA159" s="212"/>
      <c r="DB159" s="212"/>
      <c r="DC159" s="212"/>
      <c r="DD159" s="212"/>
      <c r="DE159" s="212"/>
      <c r="DF159" s="212"/>
      <c r="DG159" s="212"/>
      <c r="DH159" s="212"/>
      <c r="DI159" s="212"/>
      <c r="DJ159" s="212"/>
      <c r="DK159" s="212"/>
      <c r="DL159" s="212"/>
      <c r="DM159" s="212"/>
      <c r="DN159" s="212"/>
      <c r="DO159" s="212"/>
      <c r="DP159" s="212"/>
      <c r="DQ159" s="212"/>
      <c r="DR159" s="212"/>
      <c r="DS159" s="212"/>
      <c r="DT159" s="212"/>
      <c r="DU159" s="212"/>
      <c r="DV159" s="212"/>
      <c r="DW159" s="212"/>
      <c r="DX159" s="212"/>
      <c r="DY159" s="212"/>
      <c r="DZ159" s="212"/>
      <c r="EA159" s="212"/>
      <c r="EB159" s="212"/>
      <c r="EC159" s="212"/>
      <c r="ED159" s="212"/>
      <c r="EE159" s="212"/>
      <c r="EF159" s="212"/>
      <c r="EG159" s="212"/>
      <c r="EH159" s="212"/>
      <c r="EI159" s="212"/>
      <c r="EJ159" s="212"/>
      <c r="EK159" s="212"/>
      <c r="EL159" s="212"/>
      <c r="EM159" s="212"/>
      <c r="EN159" s="212"/>
      <c r="EO159" s="212"/>
      <c r="EP159" s="212"/>
      <c r="EQ159" s="212"/>
      <c r="ER159" s="212"/>
      <c r="ES159" s="212"/>
      <c r="ET159" s="212"/>
      <c r="EU159" s="212"/>
      <c r="EV159" s="212"/>
      <c r="EW159" s="212"/>
    </row>
    <row r="160" spans="1:16384" ht="21" customHeight="1" x14ac:dyDescent="0.15">
      <c r="A160" s="13">
        <v>154</v>
      </c>
      <c r="B160" s="13" t="s">
        <v>347</v>
      </c>
      <c r="C160" s="169"/>
      <c r="D160" s="38">
        <v>1</v>
      </c>
      <c r="E160" s="89"/>
      <c r="F160" s="38">
        <v>1</v>
      </c>
      <c r="G160" s="38">
        <v>1</v>
      </c>
      <c r="H160" s="38">
        <v>1</v>
      </c>
      <c r="I160" s="38"/>
      <c r="J160" s="38"/>
      <c r="K160" s="38">
        <v>1</v>
      </c>
      <c r="L160" s="38"/>
      <c r="M160" s="38"/>
      <c r="N160" s="38"/>
      <c r="O160" s="38"/>
      <c r="P160" s="38"/>
      <c r="Q160" s="38"/>
      <c r="R160" s="38">
        <v>1</v>
      </c>
      <c r="S160" s="38"/>
      <c r="T160" s="89"/>
      <c r="U160" s="172" t="s">
        <v>483</v>
      </c>
      <c r="V160" s="38"/>
      <c r="W160" s="38"/>
      <c r="X160" s="38">
        <v>1</v>
      </c>
      <c r="Y160" s="89"/>
      <c r="Z160" s="38"/>
      <c r="AA160" s="89">
        <v>1</v>
      </c>
      <c r="AB160" s="38">
        <v>1</v>
      </c>
      <c r="AC160" s="89"/>
      <c r="AD160" s="38"/>
      <c r="AE160" s="38"/>
      <c r="AF160" s="171" t="s">
        <v>966</v>
      </c>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c r="BV160" s="212"/>
      <c r="BW160" s="212"/>
      <c r="BX160" s="212"/>
      <c r="BY160" s="212"/>
      <c r="BZ160" s="212"/>
      <c r="CA160" s="212"/>
      <c r="CB160" s="212"/>
      <c r="CC160" s="212"/>
      <c r="CD160" s="212"/>
      <c r="CE160" s="212"/>
      <c r="CF160" s="212"/>
      <c r="CG160" s="212"/>
      <c r="CH160" s="212"/>
      <c r="CI160" s="212"/>
      <c r="CJ160" s="212"/>
      <c r="CK160" s="212"/>
      <c r="CL160" s="212"/>
      <c r="CM160" s="212"/>
      <c r="CN160" s="212"/>
      <c r="CO160" s="212"/>
      <c r="CP160" s="212"/>
      <c r="CQ160" s="212"/>
      <c r="CR160" s="212"/>
      <c r="CS160" s="212"/>
      <c r="CT160" s="212"/>
      <c r="CU160" s="212"/>
      <c r="CV160" s="212"/>
      <c r="CW160" s="212"/>
      <c r="CX160" s="212"/>
      <c r="CY160" s="212"/>
      <c r="CZ160" s="212"/>
      <c r="DA160" s="212"/>
      <c r="DB160" s="212"/>
      <c r="DC160" s="212"/>
      <c r="DD160" s="212"/>
      <c r="DE160" s="212"/>
      <c r="DF160" s="212"/>
      <c r="DG160" s="212"/>
      <c r="DH160" s="212"/>
      <c r="DI160" s="212"/>
      <c r="DJ160" s="212"/>
      <c r="DK160" s="212"/>
      <c r="DL160" s="212"/>
      <c r="DM160" s="212"/>
      <c r="DN160" s="212"/>
      <c r="DO160" s="212"/>
      <c r="DP160" s="212"/>
      <c r="DQ160" s="212"/>
      <c r="DR160" s="212"/>
      <c r="DS160" s="212"/>
      <c r="DT160" s="212"/>
      <c r="DU160" s="212"/>
      <c r="DV160" s="212"/>
      <c r="DW160" s="212"/>
      <c r="DX160" s="212"/>
      <c r="DY160" s="212"/>
      <c r="DZ160" s="212"/>
      <c r="EA160" s="212"/>
      <c r="EB160" s="212"/>
      <c r="EC160" s="212"/>
      <c r="ED160" s="212"/>
      <c r="EE160" s="212"/>
      <c r="EF160" s="212"/>
      <c r="EG160" s="212"/>
      <c r="EH160" s="212"/>
      <c r="EI160" s="212"/>
      <c r="EJ160" s="212"/>
      <c r="EK160" s="212"/>
      <c r="EL160" s="212"/>
      <c r="EM160" s="212"/>
      <c r="EN160" s="212"/>
      <c r="EO160" s="212"/>
      <c r="EP160" s="212"/>
      <c r="EQ160" s="212"/>
      <c r="ER160" s="212"/>
      <c r="ES160" s="212"/>
      <c r="ET160" s="212"/>
      <c r="EU160" s="212"/>
      <c r="EV160" s="212"/>
      <c r="EW160" s="212"/>
    </row>
    <row r="161" spans="1:153" ht="21" customHeight="1" x14ac:dyDescent="0.15">
      <c r="A161" s="13">
        <v>155</v>
      </c>
      <c r="B161" s="13" t="s">
        <v>347</v>
      </c>
      <c r="C161" s="169"/>
      <c r="D161" s="38"/>
      <c r="E161" s="89">
        <v>1</v>
      </c>
      <c r="F161" s="38">
        <v>1</v>
      </c>
      <c r="G161" s="38">
        <v>1</v>
      </c>
      <c r="H161" s="38"/>
      <c r="I161" s="38"/>
      <c r="J161" s="38">
        <v>1</v>
      </c>
      <c r="K161" s="38">
        <v>1</v>
      </c>
      <c r="L161" s="38"/>
      <c r="M161" s="38"/>
      <c r="N161" s="38"/>
      <c r="O161" s="38"/>
      <c r="P161" s="38"/>
      <c r="Q161" s="38"/>
      <c r="R161" s="38">
        <v>1</v>
      </c>
      <c r="S161" s="38"/>
      <c r="T161" s="89">
        <v>1</v>
      </c>
      <c r="U161" s="172" t="s">
        <v>484</v>
      </c>
      <c r="V161" s="38">
        <v>1</v>
      </c>
      <c r="W161" s="38"/>
      <c r="X161" s="38">
        <v>1</v>
      </c>
      <c r="Y161" s="89">
        <v>1</v>
      </c>
      <c r="Z161" s="38"/>
      <c r="AA161" s="89">
        <v>1</v>
      </c>
      <c r="AB161" s="38"/>
      <c r="AC161" s="89">
        <v>1</v>
      </c>
      <c r="AD161" s="38"/>
      <c r="AE161" s="100"/>
      <c r="AF161" s="171" t="s">
        <v>967</v>
      </c>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c r="BT161" s="212"/>
      <c r="BU161" s="212"/>
      <c r="BV161" s="212"/>
      <c r="BW161" s="212"/>
      <c r="BX161" s="212"/>
      <c r="BY161" s="212"/>
      <c r="BZ161" s="212"/>
      <c r="CA161" s="212"/>
      <c r="CB161" s="212"/>
      <c r="CC161" s="212"/>
      <c r="CD161" s="212"/>
      <c r="CE161" s="212"/>
      <c r="CF161" s="212"/>
      <c r="CG161" s="212"/>
      <c r="CH161" s="212"/>
      <c r="CI161" s="212"/>
      <c r="CJ161" s="212"/>
      <c r="CK161" s="212"/>
      <c r="CL161" s="212"/>
      <c r="CM161" s="212"/>
      <c r="CN161" s="212"/>
      <c r="CO161" s="212"/>
      <c r="CP161" s="212"/>
      <c r="CQ161" s="212"/>
      <c r="CR161" s="212"/>
      <c r="CS161" s="212"/>
      <c r="CT161" s="212"/>
      <c r="CU161" s="212"/>
      <c r="CV161" s="212"/>
      <c r="CW161" s="212"/>
      <c r="CX161" s="212"/>
      <c r="CY161" s="212"/>
      <c r="CZ161" s="212"/>
      <c r="DA161" s="212"/>
      <c r="DB161" s="212"/>
      <c r="DC161" s="212"/>
      <c r="DD161" s="212"/>
      <c r="DE161" s="212"/>
      <c r="DF161" s="212"/>
      <c r="DG161" s="212"/>
      <c r="DH161" s="212"/>
      <c r="DI161" s="212"/>
      <c r="DJ161" s="212"/>
      <c r="DK161" s="212"/>
      <c r="DL161" s="212"/>
      <c r="DM161" s="212"/>
      <c r="DN161" s="212"/>
      <c r="DO161" s="212"/>
      <c r="DP161" s="212"/>
      <c r="DQ161" s="212"/>
      <c r="DR161" s="212"/>
      <c r="DS161" s="212"/>
      <c r="DT161" s="212"/>
      <c r="DU161" s="212"/>
      <c r="DV161" s="212"/>
      <c r="DW161" s="212"/>
      <c r="DX161" s="212"/>
      <c r="DY161" s="212"/>
      <c r="DZ161" s="212"/>
      <c r="EA161" s="212"/>
      <c r="EB161" s="212"/>
      <c r="EC161" s="212"/>
      <c r="ED161" s="212"/>
      <c r="EE161" s="212"/>
      <c r="EF161" s="212"/>
      <c r="EG161" s="212"/>
      <c r="EH161" s="212"/>
      <c r="EI161" s="212"/>
      <c r="EJ161" s="212"/>
      <c r="EK161" s="212"/>
      <c r="EL161" s="212"/>
      <c r="EM161" s="212"/>
      <c r="EN161" s="212"/>
      <c r="EO161" s="212"/>
      <c r="EP161" s="212"/>
      <c r="EQ161" s="212"/>
      <c r="ER161" s="212"/>
      <c r="ES161" s="212"/>
      <c r="ET161" s="212"/>
      <c r="EU161" s="212"/>
      <c r="EV161" s="212"/>
      <c r="EW161" s="212"/>
    </row>
    <row r="162" spans="1:153" ht="21" customHeight="1" x14ac:dyDescent="0.15">
      <c r="A162" s="13">
        <v>156</v>
      </c>
      <c r="B162" s="13" t="s">
        <v>347</v>
      </c>
      <c r="C162" s="169">
        <v>1</v>
      </c>
      <c r="D162" s="38"/>
      <c r="E162" s="89"/>
      <c r="F162" s="38"/>
      <c r="G162" s="38">
        <v>1</v>
      </c>
      <c r="H162" s="38"/>
      <c r="I162" s="38"/>
      <c r="J162" s="38">
        <v>1</v>
      </c>
      <c r="K162" s="38"/>
      <c r="L162" s="38">
        <v>1</v>
      </c>
      <c r="M162" s="38"/>
      <c r="N162" s="38"/>
      <c r="O162" s="38"/>
      <c r="P162" s="38"/>
      <c r="Q162" s="38"/>
      <c r="R162" s="38"/>
      <c r="S162" s="38"/>
      <c r="T162" s="89"/>
      <c r="U162" s="172"/>
      <c r="V162" s="38"/>
      <c r="W162" s="38"/>
      <c r="X162" s="38"/>
      <c r="Y162" s="89">
        <v>1</v>
      </c>
      <c r="Z162" s="38"/>
      <c r="AA162" s="89">
        <v>1</v>
      </c>
      <c r="AB162" s="38"/>
      <c r="AC162" s="89">
        <v>1</v>
      </c>
      <c r="AD162" s="38"/>
      <c r="AE162" s="39" t="s">
        <v>485</v>
      </c>
      <c r="AF162" s="171" t="s">
        <v>968</v>
      </c>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c r="BO162" s="212"/>
      <c r="BP162" s="212"/>
      <c r="BQ162" s="212"/>
      <c r="BR162" s="212"/>
      <c r="BS162" s="212"/>
      <c r="BT162" s="212"/>
      <c r="BU162" s="212"/>
      <c r="BV162" s="212"/>
      <c r="BW162" s="212"/>
      <c r="BX162" s="212"/>
      <c r="BY162" s="212"/>
      <c r="BZ162" s="212"/>
      <c r="CA162" s="212"/>
      <c r="CB162" s="212"/>
      <c r="CC162" s="212"/>
      <c r="CD162" s="212"/>
      <c r="CE162" s="212"/>
      <c r="CF162" s="212"/>
      <c r="CG162" s="212"/>
      <c r="CH162" s="212"/>
      <c r="CI162" s="212"/>
      <c r="CJ162" s="212"/>
      <c r="CK162" s="212"/>
      <c r="CL162" s="212"/>
      <c r="CM162" s="212"/>
      <c r="CN162" s="212"/>
      <c r="CO162" s="212"/>
      <c r="CP162" s="212"/>
      <c r="CQ162" s="212"/>
      <c r="CR162" s="212"/>
      <c r="CS162" s="212"/>
      <c r="CT162" s="212"/>
      <c r="CU162" s="212"/>
      <c r="CV162" s="212"/>
      <c r="CW162" s="212"/>
      <c r="CX162" s="212"/>
      <c r="CY162" s="212"/>
      <c r="CZ162" s="212"/>
      <c r="DA162" s="212"/>
      <c r="DB162" s="212"/>
      <c r="DC162" s="212"/>
      <c r="DD162" s="212"/>
      <c r="DE162" s="212"/>
      <c r="DF162" s="212"/>
      <c r="DG162" s="212"/>
      <c r="DH162" s="212"/>
      <c r="DI162" s="212"/>
      <c r="DJ162" s="212"/>
      <c r="DK162" s="212"/>
      <c r="DL162" s="212"/>
      <c r="DM162" s="212"/>
      <c r="DN162" s="212"/>
      <c r="DO162" s="212"/>
      <c r="DP162" s="212"/>
      <c r="DQ162" s="212"/>
      <c r="DR162" s="212"/>
      <c r="DS162" s="212"/>
      <c r="DT162" s="212"/>
      <c r="DU162" s="212"/>
      <c r="DV162" s="212"/>
      <c r="DW162" s="212"/>
      <c r="DX162" s="212"/>
      <c r="DY162" s="212"/>
      <c r="DZ162" s="212"/>
      <c r="EA162" s="212"/>
      <c r="EB162" s="212"/>
      <c r="EC162" s="212"/>
      <c r="ED162" s="212"/>
      <c r="EE162" s="212"/>
      <c r="EF162" s="212"/>
      <c r="EG162" s="212"/>
      <c r="EH162" s="212"/>
      <c r="EI162" s="212"/>
      <c r="EJ162" s="212"/>
      <c r="EK162" s="212"/>
      <c r="EL162" s="212"/>
      <c r="EM162" s="212"/>
      <c r="EN162" s="212"/>
      <c r="EO162" s="212"/>
      <c r="EP162" s="212"/>
      <c r="EQ162" s="212"/>
      <c r="ER162" s="212"/>
      <c r="ES162" s="212"/>
      <c r="ET162" s="212"/>
      <c r="EU162" s="212"/>
      <c r="EV162" s="212"/>
      <c r="EW162" s="212"/>
    </row>
    <row r="163" spans="1:153" ht="21" customHeight="1" x14ac:dyDescent="0.15">
      <c r="A163" s="13">
        <v>157</v>
      </c>
      <c r="B163" s="13" t="s">
        <v>347</v>
      </c>
      <c r="C163" s="169">
        <v>1</v>
      </c>
      <c r="D163" s="38"/>
      <c r="E163" s="89"/>
      <c r="F163" s="38"/>
      <c r="G163" s="38">
        <v>1</v>
      </c>
      <c r="H163" s="38"/>
      <c r="I163" s="38"/>
      <c r="J163" s="38"/>
      <c r="K163" s="38"/>
      <c r="L163" s="38">
        <v>1</v>
      </c>
      <c r="M163" s="38"/>
      <c r="N163" s="38"/>
      <c r="O163" s="38"/>
      <c r="P163" s="38"/>
      <c r="Q163" s="38"/>
      <c r="R163" s="38"/>
      <c r="S163" s="38">
        <v>1</v>
      </c>
      <c r="T163" s="89">
        <v>1</v>
      </c>
      <c r="U163" s="172" t="s">
        <v>486</v>
      </c>
      <c r="V163" s="38">
        <v>1</v>
      </c>
      <c r="W163" s="38"/>
      <c r="X163" s="38"/>
      <c r="Y163" s="89">
        <v>1</v>
      </c>
      <c r="Z163" s="38"/>
      <c r="AA163" s="89">
        <v>1</v>
      </c>
      <c r="AB163" s="38">
        <v>1</v>
      </c>
      <c r="AC163" s="89"/>
      <c r="AD163" s="38"/>
      <c r="AE163" s="38"/>
      <c r="AF163" s="174" t="s">
        <v>969</v>
      </c>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c r="BO163" s="212"/>
      <c r="BP163" s="212"/>
      <c r="BQ163" s="212"/>
      <c r="BR163" s="212"/>
      <c r="BS163" s="212"/>
      <c r="BT163" s="212"/>
      <c r="BU163" s="212"/>
      <c r="BV163" s="212"/>
      <c r="BW163" s="212"/>
      <c r="BX163" s="212"/>
      <c r="BY163" s="212"/>
      <c r="BZ163" s="212"/>
      <c r="CA163" s="212"/>
      <c r="CB163" s="212"/>
      <c r="CC163" s="212"/>
      <c r="CD163" s="212"/>
      <c r="CE163" s="212"/>
      <c r="CF163" s="212"/>
      <c r="CG163" s="212"/>
      <c r="CH163" s="212"/>
      <c r="CI163" s="212"/>
      <c r="CJ163" s="212"/>
      <c r="CK163" s="212"/>
      <c r="CL163" s="212"/>
      <c r="CM163" s="212"/>
      <c r="CN163" s="212"/>
      <c r="CO163" s="212"/>
      <c r="CP163" s="212"/>
      <c r="CQ163" s="212"/>
      <c r="CR163" s="212"/>
      <c r="CS163" s="212"/>
      <c r="CT163" s="212"/>
      <c r="CU163" s="212"/>
      <c r="CV163" s="212"/>
      <c r="CW163" s="212"/>
      <c r="CX163" s="212"/>
      <c r="CY163" s="212"/>
      <c r="CZ163" s="212"/>
      <c r="DA163" s="212"/>
      <c r="DB163" s="212"/>
      <c r="DC163" s="212"/>
      <c r="DD163" s="212"/>
      <c r="DE163" s="212"/>
      <c r="DF163" s="212"/>
      <c r="DG163" s="212"/>
      <c r="DH163" s="212"/>
      <c r="DI163" s="212"/>
      <c r="DJ163" s="212"/>
      <c r="DK163" s="212"/>
      <c r="DL163" s="212"/>
      <c r="DM163" s="212"/>
      <c r="DN163" s="212"/>
      <c r="DO163" s="212"/>
      <c r="DP163" s="212"/>
      <c r="DQ163" s="212"/>
      <c r="DR163" s="212"/>
      <c r="DS163" s="212"/>
      <c r="DT163" s="212"/>
      <c r="DU163" s="212"/>
      <c r="DV163" s="212"/>
      <c r="DW163" s="212"/>
      <c r="DX163" s="212"/>
      <c r="DY163" s="212"/>
      <c r="DZ163" s="212"/>
      <c r="EA163" s="212"/>
      <c r="EB163" s="212"/>
      <c r="EC163" s="212"/>
      <c r="ED163" s="212"/>
      <c r="EE163" s="212"/>
      <c r="EF163" s="212"/>
      <c r="EG163" s="212"/>
      <c r="EH163" s="212"/>
      <c r="EI163" s="212"/>
      <c r="EJ163" s="212"/>
      <c r="EK163" s="212"/>
      <c r="EL163" s="212"/>
      <c r="EM163" s="212"/>
      <c r="EN163" s="212"/>
      <c r="EO163" s="212"/>
      <c r="EP163" s="212"/>
      <c r="EQ163" s="212"/>
      <c r="ER163" s="212"/>
      <c r="ES163" s="212"/>
      <c r="ET163" s="212"/>
      <c r="EU163" s="212"/>
      <c r="EV163" s="212"/>
      <c r="EW163" s="212"/>
    </row>
    <row r="164" spans="1:153" ht="21" customHeight="1" x14ac:dyDescent="0.15">
      <c r="A164" s="13">
        <v>158</v>
      </c>
      <c r="B164" s="13" t="s">
        <v>347</v>
      </c>
      <c r="C164" s="169"/>
      <c r="D164" s="38"/>
      <c r="E164" s="89">
        <v>1</v>
      </c>
      <c r="F164" s="38"/>
      <c r="G164" s="38"/>
      <c r="H164" s="38"/>
      <c r="I164" s="38"/>
      <c r="J164" s="38">
        <v>1</v>
      </c>
      <c r="K164" s="38"/>
      <c r="L164" s="38">
        <v>1</v>
      </c>
      <c r="M164" s="38"/>
      <c r="N164" s="38"/>
      <c r="O164" s="38"/>
      <c r="P164" s="38"/>
      <c r="Q164" s="38"/>
      <c r="R164" s="38"/>
      <c r="S164" s="38"/>
      <c r="T164" s="89">
        <v>1</v>
      </c>
      <c r="U164" s="172" t="s">
        <v>487</v>
      </c>
      <c r="V164" s="38">
        <v>1</v>
      </c>
      <c r="W164" s="38"/>
      <c r="X164" s="38">
        <v>1</v>
      </c>
      <c r="Y164" s="89"/>
      <c r="Z164" s="38">
        <v>1</v>
      </c>
      <c r="AA164" s="89"/>
      <c r="AB164" s="38">
        <v>1</v>
      </c>
      <c r="AC164" s="89"/>
      <c r="AD164" s="38"/>
      <c r="AE164" s="38"/>
      <c r="AF164" s="171" t="s">
        <v>970</v>
      </c>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212"/>
      <c r="BP164" s="212"/>
      <c r="BQ164" s="212"/>
      <c r="BR164" s="212"/>
      <c r="BS164" s="212"/>
      <c r="BT164" s="212"/>
      <c r="BU164" s="212"/>
      <c r="BV164" s="212"/>
      <c r="BW164" s="212"/>
      <c r="BX164" s="212"/>
      <c r="BY164" s="212"/>
      <c r="BZ164" s="212"/>
      <c r="CA164" s="212"/>
      <c r="CB164" s="212"/>
      <c r="CC164" s="212"/>
      <c r="CD164" s="212"/>
      <c r="CE164" s="212"/>
      <c r="CF164" s="212"/>
      <c r="CG164" s="212"/>
      <c r="CH164" s="212"/>
      <c r="CI164" s="212"/>
      <c r="CJ164" s="212"/>
      <c r="CK164" s="212"/>
      <c r="CL164" s="212"/>
      <c r="CM164" s="212"/>
      <c r="CN164" s="212"/>
      <c r="CO164" s="212"/>
      <c r="CP164" s="212"/>
      <c r="CQ164" s="212"/>
      <c r="CR164" s="212"/>
      <c r="CS164" s="212"/>
      <c r="CT164" s="212"/>
      <c r="CU164" s="212"/>
      <c r="CV164" s="212"/>
      <c r="CW164" s="212"/>
      <c r="CX164" s="212"/>
      <c r="CY164" s="212"/>
      <c r="CZ164" s="212"/>
      <c r="DA164" s="212"/>
      <c r="DB164" s="212"/>
      <c r="DC164" s="212"/>
      <c r="DD164" s="212"/>
      <c r="DE164" s="212"/>
      <c r="DF164" s="212"/>
      <c r="DG164" s="212"/>
      <c r="DH164" s="212"/>
      <c r="DI164" s="212"/>
      <c r="DJ164" s="212"/>
      <c r="DK164" s="212"/>
      <c r="DL164" s="212"/>
      <c r="DM164" s="212"/>
      <c r="DN164" s="212"/>
      <c r="DO164" s="212"/>
      <c r="DP164" s="212"/>
      <c r="DQ164" s="212"/>
      <c r="DR164" s="212"/>
      <c r="DS164" s="212"/>
      <c r="DT164" s="212"/>
      <c r="DU164" s="212"/>
      <c r="DV164" s="212"/>
      <c r="DW164" s="212"/>
      <c r="DX164" s="212"/>
      <c r="DY164" s="212"/>
      <c r="DZ164" s="212"/>
      <c r="EA164" s="212"/>
      <c r="EB164" s="212"/>
      <c r="EC164" s="212"/>
      <c r="ED164" s="212"/>
      <c r="EE164" s="212"/>
      <c r="EF164" s="212"/>
      <c r="EG164" s="212"/>
      <c r="EH164" s="212"/>
      <c r="EI164" s="212"/>
      <c r="EJ164" s="212"/>
      <c r="EK164" s="212"/>
      <c r="EL164" s="212"/>
      <c r="EM164" s="212"/>
      <c r="EN164" s="212"/>
      <c r="EO164" s="212"/>
      <c r="EP164" s="212"/>
      <c r="EQ164" s="212"/>
      <c r="ER164" s="212"/>
      <c r="ES164" s="212"/>
      <c r="ET164" s="212"/>
      <c r="EU164" s="212"/>
      <c r="EV164" s="212"/>
      <c r="EW164" s="212"/>
    </row>
    <row r="165" spans="1:153" ht="21" customHeight="1" x14ac:dyDescent="0.15">
      <c r="A165" s="13">
        <v>159</v>
      </c>
      <c r="B165" s="13" t="s">
        <v>347</v>
      </c>
      <c r="C165" s="169"/>
      <c r="D165" s="38"/>
      <c r="E165" s="89">
        <v>1</v>
      </c>
      <c r="F165" s="38">
        <v>1</v>
      </c>
      <c r="G165" s="38"/>
      <c r="H165" s="38"/>
      <c r="I165" s="38"/>
      <c r="J165" s="38">
        <v>1</v>
      </c>
      <c r="K165" s="38"/>
      <c r="L165" s="38"/>
      <c r="M165" s="38"/>
      <c r="N165" s="38"/>
      <c r="O165" s="38"/>
      <c r="P165" s="38"/>
      <c r="Q165" s="38"/>
      <c r="R165" s="38"/>
      <c r="S165" s="38"/>
      <c r="T165" s="89"/>
      <c r="U165" s="172"/>
      <c r="V165" s="38">
        <v>1</v>
      </c>
      <c r="W165" s="38"/>
      <c r="X165" s="38">
        <v>1</v>
      </c>
      <c r="Y165" s="89"/>
      <c r="Z165" s="38">
        <v>1</v>
      </c>
      <c r="AA165" s="89"/>
      <c r="AB165" s="38">
        <v>1</v>
      </c>
      <c r="AC165" s="89"/>
      <c r="AD165" s="38"/>
      <c r="AE165" s="39" t="s">
        <v>485</v>
      </c>
      <c r="AF165" s="171" t="s">
        <v>971</v>
      </c>
      <c r="AQ165" s="212"/>
      <c r="AR165" s="212"/>
      <c r="AS165" s="212"/>
      <c r="AT165" s="212"/>
      <c r="AU165" s="212"/>
      <c r="AV165" s="212"/>
      <c r="AW165" s="212"/>
      <c r="AX165" s="212"/>
      <c r="AY165" s="212"/>
      <c r="AZ165" s="212"/>
      <c r="BA165" s="212"/>
      <c r="BB165" s="212"/>
      <c r="BC165" s="212"/>
      <c r="BD165" s="212"/>
      <c r="BE165" s="212"/>
      <c r="BF165" s="212"/>
      <c r="BG165" s="212"/>
      <c r="BH165" s="212"/>
      <c r="BI165" s="212"/>
      <c r="BJ165" s="212"/>
      <c r="BK165" s="212"/>
      <c r="BL165" s="212"/>
      <c r="BM165" s="212"/>
      <c r="BN165" s="212"/>
      <c r="BO165" s="212"/>
      <c r="BP165" s="212"/>
      <c r="BQ165" s="212"/>
      <c r="BR165" s="212"/>
      <c r="BS165" s="212"/>
      <c r="BT165" s="212"/>
      <c r="BU165" s="212"/>
      <c r="BV165" s="212"/>
      <c r="BW165" s="212"/>
      <c r="BX165" s="212"/>
      <c r="BY165" s="212"/>
      <c r="BZ165" s="212"/>
      <c r="CA165" s="212"/>
      <c r="CB165" s="212"/>
      <c r="CC165" s="212"/>
      <c r="CD165" s="212"/>
      <c r="CE165" s="212"/>
      <c r="CF165" s="212"/>
      <c r="CG165" s="212"/>
      <c r="CH165" s="212"/>
      <c r="CI165" s="212"/>
      <c r="CJ165" s="212"/>
      <c r="CK165" s="212"/>
      <c r="CL165" s="212"/>
      <c r="CM165" s="212"/>
      <c r="CN165" s="212"/>
      <c r="CO165" s="212"/>
      <c r="CP165" s="212"/>
      <c r="CQ165" s="212"/>
      <c r="CR165" s="212"/>
      <c r="CS165" s="212"/>
      <c r="CT165" s="212"/>
      <c r="CU165" s="212"/>
      <c r="CV165" s="212"/>
      <c r="CW165" s="212"/>
      <c r="CX165" s="212"/>
      <c r="CY165" s="212"/>
      <c r="CZ165" s="212"/>
      <c r="DA165" s="212"/>
      <c r="DB165" s="212"/>
      <c r="DC165" s="212"/>
      <c r="DD165" s="212"/>
      <c r="DE165" s="212"/>
      <c r="DF165" s="212"/>
      <c r="DG165" s="212"/>
      <c r="DH165" s="212"/>
      <c r="DI165" s="212"/>
      <c r="DJ165" s="212"/>
      <c r="DK165" s="212"/>
      <c r="DL165" s="212"/>
      <c r="DM165" s="212"/>
      <c r="DN165" s="212"/>
      <c r="DO165" s="212"/>
      <c r="DP165" s="212"/>
      <c r="DQ165" s="212"/>
      <c r="DR165" s="212"/>
      <c r="DS165" s="212"/>
      <c r="DT165" s="212"/>
      <c r="DU165" s="212"/>
      <c r="DV165" s="212"/>
      <c r="DW165" s="212"/>
      <c r="DX165" s="212"/>
      <c r="DY165" s="212"/>
      <c r="DZ165" s="212"/>
      <c r="EA165" s="212"/>
      <c r="EB165" s="212"/>
      <c r="EC165" s="212"/>
      <c r="ED165" s="212"/>
      <c r="EE165" s="212"/>
      <c r="EF165" s="212"/>
      <c r="EG165" s="212"/>
      <c r="EH165" s="212"/>
      <c r="EI165" s="212"/>
      <c r="EJ165" s="212"/>
      <c r="EK165" s="212"/>
      <c r="EL165" s="212"/>
      <c r="EM165" s="212"/>
      <c r="EN165" s="212"/>
      <c r="EO165" s="212"/>
      <c r="EP165" s="212"/>
      <c r="EQ165" s="212"/>
      <c r="ER165" s="212"/>
      <c r="ES165" s="212"/>
      <c r="ET165" s="212"/>
      <c r="EU165" s="212"/>
      <c r="EV165" s="212"/>
      <c r="EW165" s="212"/>
    </row>
    <row r="166" spans="1:153" ht="21" customHeight="1" x14ac:dyDescent="0.15">
      <c r="A166" s="13">
        <v>160</v>
      </c>
      <c r="B166" s="13" t="s">
        <v>347</v>
      </c>
      <c r="C166" s="169">
        <v>1</v>
      </c>
      <c r="D166" s="38"/>
      <c r="E166" s="89"/>
      <c r="F166" s="38">
        <v>1</v>
      </c>
      <c r="G166" s="38">
        <v>1</v>
      </c>
      <c r="H166" s="38"/>
      <c r="I166" s="38"/>
      <c r="J166" s="38"/>
      <c r="K166" s="38"/>
      <c r="L166" s="38">
        <v>1</v>
      </c>
      <c r="M166" s="38"/>
      <c r="N166" s="38"/>
      <c r="O166" s="38"/>
      <c r="P166" s="38"/>
      <c r="Q166" s="38"/>
      <c r="R166" s="38"/>
      <c r="S166" s="38">
        <v>1</v>
      </c>
      <c r="T166" s="89"/>
      <c r="U166" s="172" t="s">
        <v>488</v>
      </c>
      <c r="V166" s="38"/>
      <c r="W166" s="38">
        <v>1</v>
      </c>
      <c r="X166" s="38"/>
      <c r="Y166" s="89">
        <v>1</v>
      </c>
      <c r="Z166" s="38"/>
      <c r="AA166" s="89">
        <v>1</v>
      </c>
      <c r="AB166" s="38">
        <v>1</v>
      </c>
      <c r="AC166" s="89"/>
      <c r="AD166" s="38"/>
      <c r="AE166" s="38"/>
      <c r="AF166" s="171" t="s">
        <v>972</v>
      </c>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c r="BO166" s="212"/>
      <c r="BP166" s="212"/>
      <c r="BQ166" s="212"/>
      <c r="BR166" s="212"/>
      <c r="BS166" s="212"/>
      <c r="BT166" s="212"/>
      <c r="BU166" s="212"/>
      <c r="BV166" s="212"/>
      <c r="BW166" s="212"/>
      <c r="BX166" s="212"/>
      <c r="BY166" s="212"/>
      <c r="BZ166" s="212"/>
      <c r="CA166" s="212"/>
      <c r="CB166" s="212"/>
      <c r="CC166" s="212"/>
      <c r="CD166" s="212"/>
      <c r="CE166" s="212"/>
      <c r="CF166" s="212"/>
      <c r="CG166" s="212"/>
      <c r="CH166" s="212"/>
      <c r="CI166" s="212"/>
      <c r="CJ166" s="212"/>
      <c r="CK166" s="212"/>
      <c r="CL166" s="212"/>
      <c r="CM166" s="212"/>
      <c r="CN166" s="212"/>
      <c r="CO166" s="212"/>
      <c r="CP166" s="212"/>
      <c r="CQ166" s="212"/>
      <c r="CR166" s="212"/>
      <c r="CS166" s="212"/>
      <c r="CT166" s="212"/>
      <c r="CU166" s="212"/>
      <c r="CV166" s="212"/>
      <c r="CW166" s="212"/>
      <c r="CX166" s="212"/>
      <c r="CY166" s="212"/>
      <c r="CZ166" s="212"/>
      <c r="DA166" s="212"/>
      <c r="DB166" s="212"/>
      <c r="DC166" s="212"/>
      <c r="DD166" s="212"/>
      <c r="DE166" s="212"/>
      <c r="DF166" s="212"/>
      <c r="DG166" s="212"/>
      <c r="DH166" s="212"/>
      <c r="DI166" s="212"/>
      <c r="DJ166" s="212"/>
      <c r="DK166" s="212"/>
      <c r="DL166" s="212"/>
      <c r="DM166" s="212"/>
      <c r="DN166" s="212"/>
      <c r="DO166" s="212"/>
      <c r="DP166" s="212"/>
      <c r="DQ166" s="212"/>
      <c r="DR166" s="212"/>
      <c r="DS166" s="212"/>
      <c r="DT166" s="212"/>
      <c r="DU166" s="212"/>
      <c r="DV166" s="212"/>
      <c r="DW166" s="212"/>
      <c r="DX166" s="212"/>
      <c r="DY166" s="212"/>
      <c r="DZ166" s="212"/>
      <c r="EA166" s="212"/>
      <c r="EB166" s="212"/>
      <c r="EC166" s="212"/>
      <c r="ED166" s="212"/>
      <c r="EE166" s="212"/>
      <c r="EF166" s="212"/>
      <c r="EG166" s="212"/>
      <c r="EH166" s="212"/>
      <c r="EI166" s="212"/>
      <c r="EJ166" s="212"/>
      <c r="EK166" s="212"/>
      <c r="EL166" s="212"/>
      <c r="EM166" s="212"/>
      <c r="EN166" s="212"/>
      <c r="EO166" s="212"/>
      <c r="EP166" s="212"/>
      <c r="EQ166" s="212"/>
      <c r="ER166" s="212"/>
      <c r="ES166" s="212"/>
      <c r="ET166" s="212"/>
      <c r="EU166" s="212"/>
      <c r="EV166" s="212"/>
      <c r="EW166" s="212"/>
    </row>
    <row r="167" spans="1:153" ht="21" customHeight="1" x14ac:dyDescent="0.15">
      <c r="A167" s="13">
        <v>161</v>
      </c>
      <c r="B167" s="13" t="s">
        <v>347</v>
      </c>
      <c r="C167" s="169"/>
      <c r="D167" s="38">
        <v>1</v>
      </c>
      <c r="E167" s="89"/>
      <c r="F167" s="38">
        <v>1</v>
      </c>
      <c r="G167" s="38">
        <v>1</v>
      </c>
      <c r="H167" s="38">
        <v>1</v>
      </c>
      <c r="I167" s="38"/>
      <c r="J167" s="38">
        <v>1</v>
      </c>
      <c r="K167" s="38">
        <v>1</v>
      </c>
      <c r="L167" s="38"/>
      <c r="M167" s="38"/>
      <c r="N167" s="38"/>
      <c r="O167" s="38"/>
      <c r="P167" s="38"/>
      <c r="Q167" s="38"/>
      <c r="R167" s="38"/>
      <c r="S167" s="38"/>
      <c r="T167" s="89"/>
      <c r="U167" s="172" t="s">
        <v>489</v>
      </c>
      <c r="V167" s="38"/>
      <c r="W167" s="38"/>
      <c r="X167" s="38">
        <v>1</v>
      </c>
      <c r="Y167" s="89"/>
      <c r="Z167" s="38"/>
      <c r="AA167" s="89"/>
      <c r="AB167" s="38"/>
      <c r="AC167" s="89"/>
      <c r="AD167" s="38"/>
      <c r="AE167" s="38"/>
      <c r="AF167" s="171" t="s">
        <v>973</v>
      </c>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c r="BO167" s="212"/>
      <c r="BP167" s="212"/>
      <c r="BQ167" s="212"/>
      <c r="BR167" s="212"/>
      <c r="BS167" s="212"/>
      <c r="BT167" s="212"/>
      <c r="BU167" s="212"/>
      <c r="BV167" s="212"/>
      <c r="BW167" s="212"/>
      <c r="BX167" s="212"/>
      <c r="BY167" s="212"/>
      <c r="BZ167" s="212"/>
      <c r="CA167" s="212"/>
      <c r="CB167" s="212"/>
      <c r="CC167" s="212"/>
      <c r="CD167" s="212"/>
      <c r="CE167" s="212"/>
      <c r="CF167" s="212"/>
      <c r="CG167" s="212"/>
      <c r="CH167" s="212"/>
      <c r="CI167" s="212"/>
      <c r="CJ167" s="212"/>
      <c r="CK167" s="212"/>
      <c r="CL167" s="212"/>
      <c r="CM167" s="212"/>
      <c r="CN167" s="212"/>
      <c r="CO167" s="212"/>
      <c r="CP167" s="212"/>
      <c r="CQ167" s="212"/>
      <c r="CR167" s="212"/>
      <c r="CS167" s="212"/>
      <c r="CT167" s="212"/>
      <c r="CU167" s="212"/>
      <c r="CV167" s="212"/>
      <c r="CW167" s="212"/>
      <c r="CX167" s="212"/>
      <c r="CY167" s="212"/>
      <c r="CZ167" s="212"/>
      <c r="DA167" s="212"/>
      <c r="DB167" s="212"/>
      <c r="DC167" s="212"/>
      <c r="DD167" s="212"/>
      <c r="DE167" s="212"/>
      <c r="DF167" s="212"/>
      <c r="DG167" s="212"/>
      <c r="DH167" s="212"/>
      <c r="DI167" s="212"/>
      <c r="DJ167" s="212"/>
      <c r="DK167" s="212"/>
      <c r="DL167" s="212"/>
      <c r="DM167" s="212"/>
      <c r="DN167" s="212"/>
      <c r="DO167" s="212"/>
      <c r="DP167" s="212"/>
      <c r="DQ167" s="212"/>
      <c r="DR167" s="212"/>
      <c r="DS167" s="212"/>
      <c r="DT167" s="212"/>
      <c r="DU167" s="212"/>
      <c r="DV167" s="212"/>
      <c r="DW167" s="212"/>
      <c r="DX167" s="212"/>
      <c r="DY167" s="212"/>
      <c r="DZ167" s="212"/>
      <c r="EA167" s="212"/>
      <c r="EB167" s="212"/>
      <c r="EC167" s="212"/>
      <c r="ED167" s="212"/>
      <c r="EE167" s="212"/>
      <c r="EF167" s="212"/>
      <c r="EG167" s="212"/>
      <c r="EH167" s="212"/>
      <c r="EI167" s="212"/>
      <c r="EJ167" s="212"/>
      <c r="EK167" s="212"/>
      <c r="EL167" s="212"/>
      <c r="EM167" s="212"/>
      <c r="EN167" s="212"/>
      <c r="EO167" s="212"/>
      <c r="EP167" s="212"/>
      <c r="EQ167" s="212"/>
      <c r="ER167" s="212"/>
      <c r="ES167" s="212"/>
      <c r="ET167" s="212"/>
      <c r="EU167" s="212"/>
      <c r="EV167" s="212"/>
      <c r="EW167" s="212"/>
    </row>
    <row r="168" spans="1:153" ht="21" customHeight="1" x14ac:dyDescent="0.15">
      <c r="A168" s="13">
        <v>162</v>
      </c>
      <c r="B168" s="13" t="s">
        <v>347</v>
      </c>
      <c r="C168" s="169"/>
      <c r="D168" s="38"/>
      <c r="E168" s="89">
        <v>1</v>
      </c>
      <c r="F168" s="38">
        <v>1</v>
      </c>
      <c r="G168" s="38">
        <v>1</v>
      </c>
      <c r="H168" s="38">
        <v>1</v>
      </c>
      <c r="I168" s="38">
        <v>1</v>
      </c>
      <c r="J168" s="38">
        <v>1</v>
      </c>
      <c r="K168" s="38"/>
      <c r="L168" s="38">
        <v>1</v>
      </c>
      <c r="M168" s="38"/>
      <c r="N168" s="38"/>
      <c r="O168" s="38"/>
      <c r="P168" s="38"/>
      <c r="Q168" s="38"/>
      <c r="R168" s="38">
        <v>1</v>
      </c>
      <c r="S168" s="38">
        <v>1</v>
      </c>
      <c r="T168" s="89"/>
      <c r="U168" s="172" t="s">
        <v>490</v>
      </c>
      <c r="V168" s="38"/>
      <c r="W168" s="38"/>
      <c r="X168" s="38">
        <v>1</v>
      </c>
      <c r="Y168" s="89">
        <v>1</v>
      </c>
      <c r="Z168" s="38"/>
      <c r="AA168" s="89">
        <v>1</v>
      </c>
      <c r="AB168" s="38">
        <v>1</v>
      </c>
      <c r="AC168" s="89"/>
      <c r="AD168" s="38"/>
      <c r="AE168" s="38"/>
      <c r="AF168" s="171" t="s">
        <v>974</v>
      </c>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c r="BO168" s="212"/>
      <c r="BP168" s="212"/>
      <c r="BQ168" s="212"/>
      <c r="BR168" s="212"/>
      <c r="BS168" s="212"/>
      <c r="BT168" s="212"/>
      <c r="BU168" s="212"/>
      <c r="BV168" s="212"/>
      <c r="BW168" s="212"/>
      <c r="BX168" s="212"/>
      <c r="BY168" s="212"/>
      <c r="BZ168" s="212"/>
      <c r="CA168" s="212"/>
      <c r="CB168" s="212"/>
      <c r="CC168" s="212"/>
      <c r="CD168" s="212"/>
      <c r="CE168" s="212"/>
      <c r="CF168" s="212"/>
      <c r="CG168" s="212"/>
      <c r="CH168" s="212"/>
      <c r="CI168" s="212"/>
      <c r="CJ168" s="212"/>
      <c r="CK168" s="212"/>
      <c r="CL168" s="212"/>
      <c r="CM168" s="212"/>
      <c r="CN168" s="212"/>
      <c r="CO168" s="212"/>
      <c r="CP168" s="212"/>
      <c r="CQ168" s="212"/>
      <c r="CR168" s="212"/>
      <c r="CS168" s="212"/>
      <c r="CT168" s="212"/>
      <c r="CU168" s="212"/>
      <c r="CV168" s="212"/>
      <c r="CW168" s="212"/>
      <c r="CX168" s="212"/>
      <c r="CY168" s="212"/>
      <c r="CZ168" s="212"/>
      <c r="DA168" s="212"/>
      <c r="DB168" s="212"/>
      <c r="DC168" s="212"/>
      <c r="DD168" s="212"/>
      <c r="DE168" s="212"/>
      <c r="DF168" s="212"/>
      <c r="DG168" s="212"/>
      <c r="DH168" s="212"/>
      <c r="DI168" s="212"/>
      <c r="DJ168" s="212"/>
      <c r="DK168" s="212"/>
      <c r="DL168" s="212"/>
      <c r="DM168" s="212"/>
      <c r="DN168" s="212"/>
      <c r="DO168" s="212"/>
      <c r="DP168" s="212"/>
      <c r="DQ168" s="212"/>
      <c r="DR168" s="212"/>
      <c r="DS168" s="212"/>
      <c r="DT168" s="212"/>
      <c r="DU168" s="212"/>
      <c r="DV168" s="212"/>
      <c r="DW168" s="212"/>
      <c r="DX168" s="212"/>
      <c r="DY168" s="212"/>
      <c r="DZ168" s="212"/>
      <c r="EA168" s="212"/>
      <c r="EB168" s="212"/>
      <c r="EC168" s="212"/>
      <c r="ED168" s="212"/>
      <c r="EE168" s="212"/>
      <c r="EF168" s="212"/>
      <c r="EG168" s="212"/>
      <c r="EH168" s="212"/>
      <c r="EI168" s="212"/>
      <c r="EJ168" s="212"/>
      <c r="EK168" s="212"/>
      <c r="EL168" s="212"/>
      <c r="EM168" s="212"/>
      <c r="EN168" s="212"/>
      <c r="EO168" s="212"/>
      <c r="EP168" s="212"/>
      <c r="EQ168" s="212"/>
      <c r="ER168" s="212"/>
      <c r="ES168" s="212"/>
      <c r="ET168" s="212"/>
      <c r="EU168" s="212"/>
      <c r="EV168" s="212"/>
      <c r="EW168" s="212"/>
    </row>
    <row r="169" spans="1:153" ht="21" customHeight="1" x14ac:dyDescent="0.15">
      <c r="A169" s="13">
        <v>163</v>
      </c>
      <c r="B169" s="13" t="s">
        <v>347</v>
      </c>
      <c r="C169" s="169">
        <v>1</v>
      </c>
      <c r="D169" s="38"/>
      <c r="E169" s="89"/>
      <c r="F169" s="38">
        <v>1</v>
      </c>
      <c r="G169" s="38">
        <v>1</v>
      </c>
      <c r="H169" s="38">
        <v>1</v>
      </c>
      <c r="I169" s="38"/>
      <c r="J169" s="38"/>
      <c r="K169" s="38"/>
      <c r="L169" s="38"/>
      <c r="M169" s="38"/>
      <c r="N169" s="38"/>
      <c r="O169" s="38"/>
      <c r="P169" s="38"/>
      <c r="Q169" s="38"/>
      <c r="R169" s="38">
        <v>1</v>
      </c>
      <c r="S169" s="38"/>
      <c r="T169" s="89"/>
      <c r="U169" s="172" t="s">
        <v>491</v>
      </c>
      <c r="V169" s="38"/>
      <c r="W169" s="38"/>
      <c r="X169" s="38">
        <v>1</v>
      </c>
      <c r="Y169" s="89"/>
      <c r="Z169" s="38"/>
      <c r="AA169" s="89">
        <v>1</v>
      </c>
      <c r="AB169" s="38">
        <v>1</v>
      </c>
      <c r="AC169" s="89"/>
      <c r="AD169" s="38"/>
      <c r="AE169" s="38"/>
      <c r="AF169" s="171" t="s">
        <v>975</v>
      </c>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c r="BO169" s="212"/>
      <c r="BP169" s="212"/>
      <c r="BQ169" s="212"/>
      <c r="BR169" s="212"/>
      <c r="BS169" s="212"/>
      <c r="BT169" s="212"/>
      <c r="BU169" s="212"/>
      <c r="BV169" s="212"/>
      <c r="BW169" s="212"/>
      <c r="BX169" s="212"/>
      <c r="BY169" s="212"/>
      <c r="BZ169" s="212"/>
      <c r="CA169" s="212"/>
      <c r="CB169" s="212"/>
      <c r="CC169" s="212"/>
      <c r="CD169" s="212"/>
      <c r="CE169" s="212"/>
      <c r="CF169" s="212"/>
      <c r="CG169" s="212"/>
      <c r="CH169" s="212"/>
      <c r="CI169" s="212"/>
      <c r="CJ169" s="212"/>
      <c r="CK169" s="212"/>
      <c r="CL169" s="212"/>
      <c r="CM169" s="212"/>
      <c r="CN169" s="212"/>
      <c r="CO169" s="212"/>
      <c r="CP169" s="212"/>
      <c r="CQ169" s="212"/>
      <c r="CR169" s="212"/>
      <c r="CS169" s="212"/>
      <c r="CT169" s="212"/>
      <c r="CU169" s="212"/>
      <c r="CV169" s="212"/>
      <c r="CW169" s="212"/>
      <c r="CX169" s="212"/>
      <c r="CY169" s="212"/>
      <c r="CZ169" s="212"/>
      <c r="DA169" s="212"/>
      <c r="DB169" s="212"/>
      <c r="DC169" s="212"/>
      <c r="DD169" s="212"/>
      <c r="DE169" s="212"/>
      <c r="DF169" s="212"/>
      <c r="DG169" s="212"/>
      <c r="DH169" s="212"/>
      <c r="DI169" s="212"/>
      <c r="DJ169" s="212"/>
      <c r="DK169" s="212"/>
      <c r="DL169" s="212"/>
      <c r="DM169" s="212"/>
      <c r="DN169" s="212"/>
      <c r="DO169" s="212"/>
      <c r="DP169" s="212"/>
      <c r="DQ169" s="212"/>
      <c r="DR169" s="212"/>
      <c r="DS169" s="212"/>
      <c r="DT169" s="212"/>
      <c r="DU169" s="212"/>
      <c r="DV169" s="212"/>
      <c r="DW169" s="212"/>
      <c r="DX169" s="212"/>
      <c r="DY169" s="212"/>
      <c r="DZ169" s="212"/>
      <c r="EA169" s="212"/>
      <c r="EB169" s="212"/>
      <c r="EC169" s="212"/>
      <c r="ED169" s="212"/>
      <c r="EE169" s="212"/>
      <c r="EF169" s="212"/>
      <c r="EG169" s="212"/>
      <c r="EH169" s="212"/>
      <c r="EI169" s="212"/>
      <c r="EJ169" s="212"/>
      <c r="EK169" s="212"/>
      <c r="EL169" s="212"/>
      <c r="EM169" s="212"/>
      <c r="EN169" s="212"/>
      <c r="EO169" s="212"/>
      <c r="EP169" s="212"/>
      <c r="EQ169" s="212"/>
      <c r="ER169" s="212"/>
      <c r="ES169" s="212"/>
      <c r="ET169" s="212"/>
      <c r="EU169" s="212"/>
      <c r="EV169" s="212"/>
      <c r="EW169" s="212"/>
    </row>
    <row r="170" spans="1:153" ht="21" customHeight="1" x14ac:dyDescent="0.15">
      <c r="A170" s="13">
        <v>164</v>
      </c>
      <c r="B170" s="13" t="s">
        <v>347</v>
      </c>
      <c r="C170" s="169"/>
      <c r="D170" s="38"/>
      <c r="E170" s="89">
        <v>1</v>
      </c>
      <c r="F170" s="38"/>
      <c r="G170" s="38"/>
      <c r="H170" s="38"/>
      <c r="I170" s="38"/>
      <c r="J170" s="38"/>
      <c r="K170" s="38"/>
      <c r="L170" s="38">
        <v>1</v>
      </c>
      <c r="M170" s="38"/>
      <c r="N170" s="38"/>
      <c r="O170" s="38"/>
      <c r="P170" s="38"/>
      <c r="Q170" s="38"/>
      <c r="R170" s="38"/>
      <c r="S170" s="38"/>
      <c r="T170" s="89">
        <v>1</v>
      </c>
      <c r="U170" s="172" t="s">
        <v>492</v>
      </c>
      <c r="V170" s="38"/>
      <c r="W170" s="38"/>
      <c r="X170" s="38">
        <v>1</v>
      </c>
      <c r="Y170" s="89">
        <v>1</v>
      </c>
      <c r="Z170" s="38"/>
      <c r="AA170" s="89">
        <v>1</v>
      </c>
      <c r="AB170" s="38">
        <v>1</v>
      </c>
      <c r="AC170" s="89"/>
      <c r="AD170" s="38"/>
      <c r="AE170" s="38"/>
      <c r="AF170" s="171" t="s">
        <v>976</v>
      </c>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212"/>
      <c r="BP170" s="212"/>
      <c r="BQ170" s="212"/>
      <c r="BR170" s="212"/>
      <c r="BS170" s="212"/>
      <c r="BT170" s="212"/>
      <c r="BU170" s="212"/>
      <c r="BV170" s="212"/>
      <c r="BW170" s="212"/>
      <c r="BX170" s="212"/>
      <c r="BY170" s="212"/>
      <c r="BZ170" s="212"/>
      <c r="CA170" s="212"/>
      <c r="CB170" s="212"/>
      <c r="CC170" s="212"/>
      <c r="CD170" s="212"/>
      <c r="CE170" s="212"/>
      <c r="CF170" s="212"/>
      <c r="CG170" s="212"/>
      <c r="CH170" s="212"/>
      <c r="CI170" s="212"/>
      <c r="CJ170" s="212"/>
      <c r="CK170" s="212"/>
      <c r="CL170" s="212"/>
      <c r="CM170" s="212"/>
      <c r="CN170" s="212"/>
      <c r="CO170" s="212"/>
      <c r="CP170" s="212"/>
      <c r="CQ170" s="212"/>
      <c r="CR170" s="212"/>
      <c r="CS170" s="212"/>
      <c r="CT170" s="212"/>
      <c r="CU170" s="212"/>
      <c r="CV170" s="212"/>
      <c r="CW170" s="212"/>
      <c r="CX170" s="212"/>
      <c r="CY170" s="212"/>
      <c r="CZ170" s="212"/>
      <c r="DA170" s="212"/>
      <c r="DB170" s="212"/>
      <c r="DC170" s="212"/>
      <c r="DD170" s="212"/>
      <c r="DE170" s="212"/>
      <c r="DF170" s="212"/>
      <c r="DG170" s="212"/>
      <c r="DH170" s="212"/>
      <c r="DI170" s="212"/>
      <c r="DJ170" s="212"/>
      <c r="DK170" s="212"/>
      <c r="DL170" s="212"/>
      <c r="DM170" s="212"/>
      <c r="DN170" s="212"/>
      <c r="DO170" s="212"/>
      <c r="DP170" s="212"/>
      <c r="DQ170" s="212"/>
      <c r="DR170" s="212"/>
      <c r="DS170" s="212"/>
      <c r="DT170" s="212"/>
      <c r="DU170" s="212"/>
      <c r="DV170" s="212"/>
      <c r="DW170" s="212"/>
      <c r="DX170" s="212"/>
      <c r="DY170" s="212"/>
      <c r="DZ170" s="212"/>
      <c r="EA170" s="212"/>
      <c r="EB170" s="212"/>
      <c r="EC170" s="212"/>
      <c r="ED170" s="212"/>
      <c r="EE170" s="212"/>
      <c r="EF170" s="212"/>
      <c r="EG170" s="212"/>
      <c r="EH170" s="212"/>
      <c r="EI170" s="212"/>
      <c r="EJ170" s="212"/>
      <c r="EK170" s="212"/>
      <c r="EL170" s="212"/>
      <c r="EM170" s="212"/>
      <c r="EN170" s="212"/>
      <c r="EO170" s="212"/>
      <c r="EP170" s="212"/>
      <c r="EQ170" s="212"/>
      <c r="ER170" s="212"/>
      <c r="ES170" s="212"/>
      <c r="ET170" s="212"/>
      <c r="EU170" s="212"/>
      <c r="EV170" s="212"/>
      <c r="EW170" s="212"/>
    </row>
    <row r="171" spans="1:153" ht="21" customHeight="1" x14ac:dyDescent="0.15">
      <c r="A171" s="13">
        <v>165</v>
      </c>
      <c r="B171" s="13" t="s">
        <v>347</v>
      </c>
      <c r="C171" s="169">
        <v>1</v>
      </c>
      <c r="D171" s="38"/>
      <c r="E171" s="89"/>
      <c r="F171" s="38">
        <v>1</v>
      </c>
      <c r="G171" s="38">
        <v>1</v>
      </c>
      <c r="H171" s="38"/>
      <c r="I171" s="38"/>
      <c r="J171" s="38"/>
      <c r="K171" s="38"/>
      <c r="L171" s="38"/>
      <c r="M171" s="38"/>
      <c r="N171" s="38"/>
      <c r="O171" s="38"/>
      <c r="P171" s="38"/>
      <c r="Q171" s="38"/>
      <c r="R171" s="38">
        <v>1</v>
      </c>
      <c r="S171" s="38"/>
      <c r="T171" s="89"/>
      <c r="U171" s="172" t="s">
        <v>493</v>
      </c>
      <c r="V171" s="38"/>
      <c r="W171" s="38"/>
      <c r="X171" s="38"/>
      <c r="Y171" s="89">
        <v>1</v>
      </c>
      <c r="Z171" s="38"/>
      <c r="AA171" s="89">
        <v>1</v>
      </c>
      <c r="AB171" s="38">
        <v>1</v>
      </c>
      <c r="AC171" s="89"/>
      <c r="AD171" s="38"/>
      <c r="AE171" s="38"/>
      <c r="AF171" s="171" t="s">
        <v>977</v>
      </c>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c r="BO171" s="212"/>
      <c r="BP171" s="212"/>
      <c r="BQ171" s="212"/>
      <c r="BR171" s="212"/>
      <c r="BS171" s="212"/>
      <c r="BT171" s="212"/>
      <c r="BU171" s="212"/>
      <c r="BV171" s="212"/>
      <c r="BW171" s="212"/>
      <c r="BX171" s="212"/>
      <c r="BY171" s="212"/>
      <c r="BZ171" s="212"/>
      <c r="CA171" s="212"/>
      <c r="CB171" s="212"/>
      <c r="CC171" s="212"/>
      <c r="CD171" s="212"/>
      <c r="CE171" s="212"/>
      <c r="CF171" s="212"/>
      <c r="CG171" s="212"/>
      <c r="CH171" s="212"/>
      <c r="CI171" s="212"/>
      <c r="CJ171" s="212"/>
      <c r="CK171" s="212"/>
      <c r="CL171" s="212"/>
      <c r="CM171" s="212"/>
      <c r="CN171" s="212"/>
      <c r="CO171" s="212"/>
      <c r="CP171" s="212"/>
      <c r="CQ171" s="212"/>
      <c r="CR171" s="212"/>
      <c r="CS171" s="212"/>
      <c r="CT171" s="212"/>
      <c r="CU171" s="212"/>
      <c r="CV171" s="212"/>
      <c r="CW171" s="212"/>
      <c r="CX171" s="212"/>
      <c r="CY171" s="212"/>
      <c r="CZ171" s="212"/>
      <c r="DA171" s="212"/>
      <c r="DB171" s="212"/>
      <c r="DC171" s="212"/>
      <c r="DD171" s="212"/>
      <c r="DE171" s="212"/>
      <c r="DF171" s="212"/>
      <c r="DG171" s="212"/>
      <c r="DH171" s="212"/>
      <c r="DI171" s="212"/>
      <c r="DJ171" s="212"/>
      <c r="DK171" s="212"/>
      <c r="DL171" s="212"/>
      <c r="DM171" s="212"/>
      <c r="DN171" s="212"/>
      <c r="DO171" s="212"/>
      <c r="DP171" s="212"/>
      <c r="DQ171" s="212"/>
      <c r="DR171" s="212"/>
      <c r="DS171" s="212"/>
      <c r="DT171" s="212"/>
      <c r="DU171" s="212"/>
      <c r="DV171" s="212"/>
      <c r="DW171" s="212"/>
      <c r="DX171" s="212"/>
      <c r="DY171" s="212"/>
      <c r="DZ171" s="212"/>
      <c r="EA171" s="212"/>
      <c r="EB171" s="212"/>
      <c r="EC171" s="212"/>
      <c r="ED171" s="212"/>
      <c r="EE171" s="212"/>
      <c r="EF171" s="212"/>
      <c r="EG171" s="212"/>
      <c r="EH171" s="212"/>
      <c r="EI171" s="212"/>
      <c r="EJ171" s="212"/>
      <c r="EK171" s="212"/>
      <c r="EL171" s="212"/>
      <c r="EM171" s="212"/>
      <c r="EN171" s="212"/>
      <c r="EO171" s="212"/>
      <c r="EP171" s="212"/>
      <c r="EQ171" s="212"/>
      <c r="ER171" s="212"/>
      <c r="ES171" s="212"/>
      <c r="ET171" s="212"/>
      <c r="EU171" s="212"/>
      <c r="EV171" s="212"/>
      <c r="EW171" s="212"/>
    </row>
    <row r="172" spans="1:153" ht="21" customHeight="1" x14ac:dyDescent="0.15">
      <c r="A172" s="13">
        <v>166</v>
      </c>
      <c r="B172" s="13" t="s">
        <v>347</v>
      </c>
      <c r="C172" s="169">
        <v>1</v>
      </c>
      <c r="D172" s="38"/>
      <c r="E172" s="89"/>
      <c r="F172" s="38"/>
      <c r="G172" s="38"/>
      <c r="H172" s="38"/>
      <c r="I172" s="38"/>
      <c r="J172" s="38"/>
      <c r="K172" s="38">
        <v>1</v>
      </c>
      <c r="L172" s="38"/>
      <c r="M172" s="38"/>
      <c r="N172" s="38"/>
      <c r="O172" s="38"/>
      <c r="P172" s="38"/>
      <c r="Q172" s="38"/>
      <c r="R172" s="38"/>
      <c r="S172" s="38"/>
      <c r="T172" s="89"/>
      <c r="U172" s="172"/>
      <c r="V172" s="38"/>
      <c r="W172" s="38"/>
      <c r="X172" s="38"/>
      <c r="Y172" s="89">
        <v>1</v>
      </c>
      <c r="Z172" s="38"/>
      <c r="AA172" s="89">
        <v>1</v>
      </c>
      <c r="AB172" s="38">
        <v>1</v>
      </c>
      <c r="AC172" s="89"/>
      <c r="AD172" s="38"/>
      <c r="AE172" s="38"/>
      <c r="AF172" s="171" t="s">
        <v>494</v>
      </c>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2"/>
      <c r="BQ172" s="212"/>
      <c r="BR172" s="212"/>
      <c r="BS172" s="212"/>
      <c r="BT172" s="212"/>
      <c r="BU172" s="212"/>
      <c r="BV172" s="212"/>
      <c r="BW172" s="212"/>
      <c r="BX172" s="212"/>
      <c r="BY172" s="212"/>
      <c r="BZ172" s="212"/>
      <c r="CA172" s="212"/>
      <c r="CB172" s="212"/>
      <c r="CC172" s="212"/>
      <c r="CD172" s="212"/>
      <c r="CE172" s="212"/>
      <c r="CF172" s="212"/>
      <c r="CG172" s="212"/>
      <c r="CH172" s="212"/>
      <c r="CI172" s="212"/>
      <c r="CJ172" s="212"/>
      <c r="CK172" s="212"/>
      <c r="CL172" s="212"/>
      <c r="CM172" s="212"/>
      <c r="CN172" s="212"/>
      <c r="CO172" s="212"/>
      <c r="CP172" s="212"/>
      <c r="CQ172" s="212"/>
      <c r="CR172" s="212"/>
      <c r="CS172" s="212"/>
      <c r="CT172" s="212"/>
      <c r="CU172" s="212"/>
      <c r="CV172" s="212"/>
      <c r="CW172" s="212"/>
      <c r="CX172" s="212"/>
      <c r="CY172" s="212"/>
      <c r="CZ172" s="212"/>
      <c r="DA172" s="212"/>
      <c r="DB172" s="212"/>
      <c r="DC172" s="212"/>
      <c r="DD172" s="212"/>
      <c r="DE172" s="212"/>
      <c r="DF172" s="212"/>
      <c r="DG172" s="212"/>
      <c r="DH172" s="212"/>
      <c r="DI172" s="212"/>
      <c r="DJ172" s="212"/>
      <c r="DK172" s="212"/>
      <c r="DL172" s="212"/>
      <c r="DM172" s="212"/>
      <c r="DN172" s="212"/>
      <c r="DO172" s="212"/>
      <c r="DP172" s="212"/>
      <c r="DQ172" s="212"/>
      <c r="DR172" s="212"/>
      <c r="DS172" s="212"/>
      <c r="DT172" s="212"/>
      <c r="DU172" s="212"/>
      <c r="DV172" s="212"/>
      <c r="DW172" s="212"/>
      <c r="DX172" s="212"/>
      <c r="DY172" s="212"/>
      <c r="DZ172" s="212"/>
      <c r="EA172" s="212"/>
      <c r="EB172" s="212"/>
      <c r="EC172" s="212"/>
      <c r="ED172" s="212"/>
      <c r="EE172" s="212"/>
      <c r="EF172" s="212"/>
      <c r="EG172" s="212"/>
      <c r="EH172" s="212"/>
      <c r="EI172" s="212"/>
      <c r="EJ172" s="212"/>
      <c r="EK172" s="212"/>
      <c r="EL172" s="212"/>
      <c r="EM172" s="212"/>
      <c r="EN172" s="212"/>
      <c r="EO172" s="212"/>
      <c r="EP172" s="212"/>
      <c r="EQ172" s="212"/>
      <c r="ER172" s="212"/>
      <c r="ES172" s="212"/>
      <c r="ET172" s="212"/>
      <c r="EU172" s="212"/>
      <c r="EV172" s="212"/>
      <c r="EW172" s="212"/>
    </row>
    <row r="173" spans="1:153" ht="21" customHeight="1" x14ac:dyDescent="0.15">
      <c r="A173" s="13">
        <v>167</v>
      </c>
      <c r="B173" s="13" t="s">
        <v>347</v>
      </c>
      <c r="C173" s="169">
        <v>1</v>
      </c>
      <c r="D173" s="38"/>
      <c r="E173" s="89"/>
      <c r="F173" s="38">
        <v>1</v>
      </c>
      <c r="G173" s="38">
        <v>1</v>
      </c>
      <c r="H173" s="38"/>
      <c r="I173" s="38"/>
      <c r="J173" s="38"/>
      <c r="K173" s="38"/>
      <c r="L173" s="38">
        <v>1</v>
      </c>
      <c r="M173" s="38"/>
      <c r="N173" s="38"/>
      <c r="O173" s="38"/>
      <c r="P173" s="38"/>
      <c r="Q173" s="38"/>
      <c r="R173" s="38"/>
      <c r="S173" s="38"/>
      <c r="T173" s="89">
        <v>1</v>
      </c>
      <c r="U173" s="172" t="s">
        <v>312</v>
      </c>
      <c r="V173" s="38">
        <v>1</v>
      </c>
      <c r="W173" s="38"/>
      <c r="X173" s="38">
        <v>1</v>
      </c>
      <c r="Y173" s="89"/>
      <c r="Z173" s="38"/>
      <c r="AA173" s="89">
        <v>1</v>
      </c>
      <c r="AB173" s="38">
        <v>1</v>
      </c>
      <c r="AC173" s="89"/>
      <c r="AD173" s="38"/>
      <c r="AE173" s="38"/>
      <c r="AF173" s="171" t="s">
        <v>978</v>
      </c>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2"/>
      <c r="BQ173" s="212"/>
      <c r="BR173" s="212"/>
      <c r="BS173" s="212"/>
      <c r="BT173" s="212"/>
      <c r="BU173" s="212"/>
      <c r="BV173" s="212"/>
      <c r="BW173" s="212"/>
      <c r="BX173" s="212"/>
      <c r="BY173" s="212"/>
      <c r="BZ173" s="212"/>
      <c r="CA173" s="212"/>
      <c r="CB173" s="212"/>
      <c r="CC173" s="212"/>
      <c r="CD173" s="212"/>
      <c r="CE173" s="212"/>
      <c r="CF173" s="212"/>
      <c r="CG173" s="212"/>
      <c r="CH173" s="212"/>
      <c r="CI173" s="212"/>
      <c r="CJ173" s="212"/>
      <c r="CK173" s="212"/>
      <c r="CL173" s="212"/>
      <c r="CM173" s="212"/>
      <c r="CN173" s="212"/>
      <c r="CO173" s="212"/>
      <c r="CP173" s="212"/>
      <c r="CQ173" s="212"/>
      <c r="CR173" s="212"/>
      <c r="CS173" s="212"/>
      <c r="CT173" s="212"/>
      <c r="CU173" s="212"/>
      <c r="CV173" s="212"/>
      <c r="CW173" s="212"/>
      <c r="CX173" s="212"/>
      <c r="CY173" s="212"/>
      <c r="CZ173" s="212"/>
      <c r="DA173" s="212"/>
      <c r="DB173" s="212"/>
      <c r="DC173" s="212"/>
      <c r="DD173" s="212"/>
      <c r="DE173" s="212"/>
      <c r="DF173" s="212"/>
      <c r="DG173" s="212"/>
      <c r="DH173" s="212"/>
      <c r="DI173" s="212"/>
      <c r="DJ173" s="212"/>
      <c r="DK173" s="212"/>
      <c r="DL173" s="212"/>
      <c r="DM173" s="212"/>
      <c r="DN173" s="212"/>
      <c r="DO173" s="212"/>
      <c r="DP173" s="212"/>
      <c r="DQ173" s="212"/>
      <c r="DR173" s="212"/>
      <c r="DS173" s="212"/>
      <c r="DT173" s="212"/>
      <c r="DU173" s="212"/>
      <c r="DV173" s="212"/>
      <c r="DW173" s="212"/>
      <c r="DX173" s="212"/>
      <c r="DY173" s="212"/>
      <c r="DZ173" s="212"/>
      <c r="EA173" s="212"/>
      <c r="EB173" s="212"/>
      <c r="EC173" s="212"/>
      <c r="ED173" s="212"/>
      <c r="EE173" s="212"/>
      <c r="EF173" s="212"/>
      <c r="EG173" s="212"/>
      <c r="EH173" s="212"/>
      <c r="EI173" s="212"/>
      <c r="EJ173" s="212"/>
      <c r="EK173" s="212"/>
      <c r="EL173" s="212"/>
      <c r="EM173" s="212"/>
      <c r="EN173" s="212"/>
      <c r="EO173" s="212"/>
      <c r="EP173" s="212"/>
      <c r="EQ173" s="212"/>
      <c r="ER173" s="212"/>
      <c r="ES173" s="212"/>
      <c r="ET173" s="212"/>
      <c r="EU173" s="212"/>
      <c r="EV173" s="212"/>
      <c r="EW173" s="212"/>
    </row>
    <row r="174" spans="1:153" ht="21" customHeight="1" x14ac:dyDescent="0.15">
      <c r="A174" s="13">
        <v>168</v>
      </c>
      <c r="B174" s="13" t="s">
        <v>347</v>
      </c>
      <c r="C174" s="169"/>
      <c r="D174" s="38">
        <v>1</v>
      </c>
      <c r="E174" s="89"/>
      <c r="F174" s="38">
        <v>1</v>
      </c>
      <c r="G174" s="38">
        <v>1</v>
      </c>
      <c r="H174" s="38">
        <v>1</v>
      </c>
      <c r="I174" s="38"/>
      <c r="J174" s="38"/>
      <c r="K174" s="38"/>
      <c r="L174" s="38"/>
      <c r="M174" s="38"/>
      <c r="N174" s="38"/>
      <c r="O174" s="38"/>
      <c r="P174" s="38"/>
      <c r="Q174" s="38"/>
      <c r="R174" s="38"/>
      <c r="S174" s="38">
        <v>1</v>
      </c>
      <c r="T174" s="89"/>
      <c r="U174" s="172" t="s">
        <v>495</v>
      </c>
      <c r="V174" s="38"/>
      <c r="W174" s="38"/>
      <c r="X174" s="38">
        <v>1</v>
      </c>
      <c r="Y174" s="89"/>
      <c r="Z174" s="38"/>
      <c r="AA174" s="89">
        <v>1</v>
      </c>
      <c r="AB174" s="38">
        <v>1</v>
      </c>
      <c r="AC174" s="89"/>
      <c r="AD174" s="38"/>
      <c r="AE174" s="38"/>
      <c r="AF174" s="171" t="s">
        <v>979</v>
      </c>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c r="BO174" s="212"/>
      <c r="BP174" s="212"/>
      <c r="BQ174" s="212"/>
      <c r="BR174" s="212"/>
      <c r="BS174" s="212"/>
      <c r="BT174" s="212"/>
      <c r="BU174" s="212"/>
      <c r="BV174" s="212"/>
      <c r="BW174" s="212"/>
      <c r="BX174" s="212"/>
      <c r="BY174" s="212"/>
      <c r="BZ174" s="212"/>
      <c r="CA174" s="212"/>
      <c r="CB174" s="212"/>
      <c r="CC174" s="212"/>
      <c r="CD174" s="212"/>
      <c r="CE174" s="212"/>
      <c r="CF174" s="212"/>
      <c r="CG174" s="212"/>
      <c r="CH174" s="212"/>
      <c r="CI174" s="212"/>
      <c r="CJ174" s="212"/>
      <c r="CK174" s="212"/>
      <c r="CL174" s="212"/>
      <c r="CM174" s="212"/>
      <c r="CN174" s="212"/>
      <c r="CO174" s="212"/>
      <c r="CP174" s="212"/>
      <c r="CQ174" s="212"/>
      <c r="CR174" s="212"/>
      <c r="CS174" s="212"/>
      <c r="CT174" s="212"/>
      <c r="CU174" s="212"/>
      <c r="CV174" s="212"/>
      <c r="CW174" s="212"/>
      <c r="CX174" s="212"/>
      <c r="CY174" s="212"/>
      <c r="CZ174" s="212"/>
      <c r="DA174" s="212"/>
      <c r="DB174" s="212"/>
      <c r="DC174" s="212"/>
      <c r="DD174" s="212"/>
      <c r="DE174" s="212"/>
      <c r="DF174" s="212"/>
      <c r="DG174" s="212"/>
      <c r="DH174" s="212"/>
      <c r="DI174" s="212"/>
      <c r="DJ174" s="212"/>
      <c r="DK174" s="212"/>
      <c r="DL174" s="212"/>
      <c r="DM174" s="212"/>
      <c r="DN174" s="212"/>
      <c r="DO174" s="212"/>
      <c r="DP174" s="212"/>
      <c r="DQ174" s="212"/>
      <c r="DR174" s="212"/>
      <c r="DS174" s="212"/>
      <c r="DT174" s="212"/>
      <c r="DU174" s="212"/>
      <c r="DV174" s="212"/>
      <c r="DW174" s="212"/>
      <c r="DX174" s="212"/>
      <c r="DY174" s="212"/>
      <c r="DZ174" s="212"/>
      <c r="EA174" s="212"/>
      <c r="EB174" s="212"/>
      <c r="EC174" s="212"/>
      <c r="ED174" s="212"/>
      <c r="EE174" s="212"/>
      <c r="EF174" s="212"/>
      <c r="EG174" s="212"/>
      <c r="EH174" s="212"/>
      <c r="EI174" s="212"/>
      <c r="EJ174" s="212"/>
      <c r="EK174" s="212"/>
      <c r="EL174" s="212"/>
      <c r="EM174" s="212"/>
      <c r="EN174" s="212"/>
      <c r="EO174" s="212"/>
      <c r="EP174" s="212"/>
      <c r="EQ174" s="212"/>
      <c r="ER174" s="212"/>
      <c r="ES174" s="212"/>
      <c r="ET174" s="212"/>
      <c r="EU174" s="212"/>
      <c r="EV174" s="212"/>
      <c r="EW174" s="212"/>
    </row>
    <row r="175" spans="1:153" ht="21" customHeight="1" x14ac:dyDescent="0.15">
      <c r="A175" s="13">
        <v>169</v>
      </c>
      <c r="B175" s="13" t="s">
        <v>347</v>
      </c>
      <c r="C175" s="169">
        <v>1</v>
      </c>
      <c r="D175" s="38"/>
      <c r="E175" s="89"/>
      <c r="F175" s="38">
        <v>1</v>
      </c>
      <c r="G175" s="38">
        <v>1</v>
      </c>
      <c r="H175" s="38">
        <v>1</v>
      </c>
      <c r="I175" s="38">
        <v>1</v>
      </c>
      <c r="J175" s="38"/>
      <c r="K175" s="38"/>
      <c r="L175" s="38">
        <v>1</v>
      </c>
      <c r="M175" s="38"/>
      <c r="N175" s="38"/>
      <c r="O175" s="38"/>
      <c r="P175" s="38"/>
      <c r="Q175" s="38"/>
      <c r="R175" s="38">
        <v>1</v>
      </c>
      <c r="S175" s="38">
        <v>1</v>
      </c>
      <c r="T175" s="89">
        <v>1</v>
      </c>
      <c r="U175" s="172" t="s">
        <v>496</v>
      </c>
      <c r="V175" s="38">
        <v>1</v>
      </c>
      <c r="W175" s="38"/>
      <c r="X175" s="38">
        <v>1</v>
      </c>
      <c r="Y175" s="89">
        <v>1</v>
      </c>
      <c r="Z175" s="38"/>
      <c r="AA175" s="89">
        <v>1</v>
      </c>
      <c r="AB175" s="38">
        <v>1</v>
      </c>
      <c r="AC175" s="89"/>
      <c r="AD175" s="38"/>
      <c r="AE175" s="38"/>
      <c r="AF175" s="171" t="s">
        <v>980</v>
      </c>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c r="BO175" s="212"/>
      <c r="BP175" s="212"/>
      <c r="BQ175" s="212"/>
      <c r="BR175" s="212"/>
      <c r="BS175" s="212"/>
      <c r="BT175" s="212"/>
      <c r="BU175" s="212"/>
      <c r="BV175" s="212"/>
      <c r="BW175" s="212"/>
      <c r="BX175" s="212"/>
      <c r="BY175" s="212"/>
      <c r="BZ175" s="212"/>
      <c r="CA175" s="212"/>
      <c r="CB175" s="212"/>
      <c r="CC175" s="212"/>
      <c r="CD175" s="212"/>
      <c r="CE175" s="212"/>
      <c r="CF175" s="212"/>
      <c r="CG175" s="212"/>
      <c r="CH175" s="212"/>
      <c r="CI175" s="212"/>
      <c r="CJ175" s="212"/>
      <c r="CK175" s="212"/>
      <c r="CL175" s="212"/>
      <c r="CM175" s="212"/>
      <c r="CN175" s="212"/>
      <c r="CO175" s="212"/>
      <c r="CP175" s="212"/>
      <c r="CQ175" s="212"/>
      <c r="CR175" s="212"/>
      <c r="CS175" s="212"/>
      <c r="CT175" s="212"/>
      <c r="CU175" s="212"/>
      <c r="CV175" s="212"/>
      <c r="CW175" s="212"/>
      <c r="CX175" s="212"/>
      <c r="CY175" s="212"/>
      <c r="CZ175" s="212"/>
      <c r="DA175" s="212"/>
      <c r="DB175" s="212"/>
      <c r="DC175" s="212"/>
      <c r="DD175" s="212"/>
      <c r="DE175" s="212"/>
      <c r="DF175" s="212"/>
      <c r="DG175" s="212"/>
      <c r="DH175" s="212"/>
      <c r="DI175" s="212"/>
      <c r="DJ175" s="212"/>
      <c r="DK175" s="212"/>
      <c r="DL175" s="212"/>
      <c r="DM175" s="212"/>
      <c r="DN175" s="212"/>
      <c r="DO175" s="212"/>
      <c r="DP175" s="212"/>
      <c r="DQ175" s="212"/>
      <c r="DR175" s="212"/>
      <c r="DS175" s="212"/>
      <c r="DT175" s="212"/>
      <c r="DU175" s="212"/>
      <c r="DV175" s="212"/>
      <c r="DW175" s="212"/>
      <c r="DX175" s="212"/>
      <c r="DY175" s="212"/>
      <c r="DZ175" s="212"/>
      <c r="EA175" s="212"/>
      <c r="EB175" s="212"/>
      <c r="EC175" s="212"/>
      <c r="ED175" s="212"/>
      <c r="EE175" s="212"/>
      <c r="EF175" s="212"/>
      <c r="EG175" s="212"/>
      <c r="EH175" s="212"/>
      <c r="EI175" s="212"/>
      <c r="EJ175" s="212"/>
      <c r="EK175" s="212"/>
      <c r="EL175" s="212"/>
      <c r="EM175" s="212"/>
      <c r="EN175" s="212"/>
      <c r="EO175" s="212"/>
      <c r="EP175" s="212"/>
      <c r="EQ175" s="212"/>
      <c r="ER175" s="212"/>
      <c r="ES175" s="212"/>
      <c r="ET175" s="212"/>
      <c r="EU175" s="212"/>
      <c r="EV175" s="212"/>
      <c r="EW175" s="212"/>
    </row>
    <row r="176" spans="1:153" ht="21" customHeight="1" x14ac:dyDescent="0.15">
      <c r="A176" s="13">
        <v>170</v>
      </c>
      <c r="B176" s="13" t="s">
        <v>347</v>
      </c>
      <c r="C176" s="169"/>
      <c r="D176" s="38"/>
      <c r="E176" s="89">
        <v>1</v>
      </c>
      <c r="F176" s="38">
        <v>1</v>
      </c>
      <c r="G176" s="38">
        <v>1</v>
      </c>
      <c r="H176" s="38">
        <v>1</v>
      </c>
      <c r="I176" s="38">
        <v>1</v>
      </c>
      <c r="J176" s="38"/>
      <c r="K176" s="38">
        <v>1</v>
      </c>
      <c r="L176" s="38"/>
      <c r="M176" s="38"/>
      <c r="N176" s="38"/>
      <c r="O176" s="38"/>
      <c r="P176" s="38"/>
      <c r="Q176" s="38"/>
      <c r="R176" s="38"/>
      <c r="S176" s="38"/>
      <c r="T176" s="89">
        <v>1</v>
      </c>
      <c r="U176" s="172" t="s">
        <v>497</v>
      </c>
      <c r="V176" s="38"/>
      <c r="W176" s="38"/>
      <c r="X176" s="38">
        <v>1</v>
      </c>
      <c r="Y176" s="89"/>
      <c r="Z176" s="38"/>
      <c r="AA176" s="89">
        <v>1</v>
      </c>
      <c r="AB176" s="38">
        <v>1</v>
      </c>
      <c r="AC176" s="89"/>
      <c r="AD176" s="38"/>
      <c r="AE176" s="38"/>
      <c r="AF176" s="171" t="s">
        <v>981</v>
      </c>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c r="BO176" s="212"/>
      <c r="BP176" s="212"/>
      <c r="BQ176" s="212"/>
      <c r="BR176" s="212"/>
      <c r="BS176" s="212"/>
      <c r="BT176" s="212"/>
      <c r="BU176" s="212"/>
      <c r="BV176" s="212"/>
      <c r="BW176" s="212"/>
      <c r="BX176" s="212"/>
      <c r="BY176" s="212"/>
      <c r="BZ176" s="212"/>
      <c r="CA176" s="212"/>
      <c r="CB176" s="212"/>
      <c r="CC176" s="212"/>
      <c r="CD176" s="212"/>
      <c r="CE176" s="212"/>
      <c r="CF176" s="212"/>
      <c r="CG176" s="212"/>
      <c r="CH176" s="212"/>
      <c r="CI176" s="212"/>
      <c r="CJ176" s="212"/>
      <c r="CK176" s="212"/>
      <c r="CL176" s="212"/>
      <c r="CM176" s="212"/>
      <c r="CN176" s="212"/>
      <c r="CO176" s="212"/>
      <c r="CP176" s="212"/>
      <c r="CQ176" s="212"/>
      <c r="CR176" s="212"/>
      <c r="CS176" s="212"/>
      <c r="CT176" s="212"/>
      <c r="CU176" s="212"/>
      <c r="CV176" s="212"/>
      <c r="CW176" s="212"/>
      <c r="CX176" s="212"/>
      <c r="CY176" s="212"/>
      <c r="CZ176" s="212"/>
      <c r="DA176" s="212"/>
      <c r="DB176" s="212"/>
      <c r="DC176" s="212"/>
      <c r="DD176" s="212"/>
      <c r="DE176" s="212"/>
      <c r="DF176" s="212"/>
      <c r="DG176" s="212"/>
      <c r="DH176" s="212"/>
      <c r="DI176" s="212"/>
      <c r="DJ176" s="212"/>
      <c r="DK176" s="212"/>
      <c r="DL176" s="212"/>
      <c r="DM176" s="212"/>
      <c r="DN176" s="212"/>
      <c r="DO176" s="212"/>
      <c r="DP176" s="212"/>
      <c r="DQ176" s="212"/>
      <c r="DR176" s="212"/>
      <c r="DS176" s="212"/>
      <c r="DT176" s="212"/>
      <c r="DU176" s="212"/>
      <c r="DV176" s="212"/>
      <c r="DW176" s="212"/>
      <c r="DX176" s="212"/>
      <c r="DY176" s="212"/>
      <c r="DZ176" s="212"/>
      <c r="EA176" s="212"/>
      <c r="EB176" s="212"/>
      <c r="EC176" s="212"/>
      <c r="ED176" s="212"/>
      <c r="EE176" s="212"/>
      <c r="EF176" s="212"/>
      <c r="EG176" s="212"/>
      <c r="EH176" s="212"/>
      <c r="EI176" s="212"/>
      <c r="EJ176" s="212"/>
      <c r="EK176" s="212"/>
      <c r="EL176" s="212"/>
      <c r="EM176" s="212"/>
      <c r="EN176" s="212"/>
      <c r="EO176" s="212"/>
      <c r="EP176" s="212"/>
      <c r="EQ176" s="212"/>
      <c r="ER176" s="212"/>
      <c r="ES176" s="212"/>
      <c r="ET176" s="212"/>
      <c r="EU176" s="212"/>
      <c r="EV176" s="212"/>
      <c r="EW176" s="212"/>
    </row>
    <row r="177" spans="1:153" ht="21" customHeight="1" x14ac:dyDescent="0.15">
      <c r="A177" s="13">
        <v>171</v>
      </c>
      <c r="B177" s="13" t="s">
        <v>347</v>
      </c>
      <c r="C177" s="169">
        <v>1</v>
      </c>
      <c r="D177" s="38"/>
      <c r="E177" s="89"/>
      <c r="F177" s="38"/>
      <c r="G177" s="38">
        <v>1</v>
      </c>
      <c r="H177" s="38">
        <v>1</v>
      </c>
      <c r="I177" s="38"/>
      <c r="J177" s="38">
        <v>1</v>
      </c>
      <c r="K177" s="38"/>
      <c r="L177" s="38"/>
      <c r="M177" s="38"/>
      <c r="N177" s="38"/>
      <c r="O177" s="38"/>
      <c r="P177" s="38"/>
      <c r="Q177" s="38"/>
      <c r="R177" s="38">
        <v>1</v>
      </c>
      <c r="S177" s="38">
        <v>1</v>
      </c>
      <c r="T177" s="89"/>
      <c r="U177" s="170" t="s">
        <v>498</v>
      </c>
      <c r="V177" s="38">
        <v>1</v>
      </c>
      <c r="W177" s="38">
        <v>1</v>
      </c>
      <c r="X177" s="38">
        <v>1</v>
      </c>
      <c r="Y177" s="89"/>
      <c r="Z177" s="39"/>
      <c r="AA177" s="89">
        <v>1</v>
      </c>
      <c r="AB177" s="38">
        <v>1</v>
      </c>
      <c r="AC177" s="89"/>
      <c r="AD177" s="38"/>
      <c r="AE177" s="38"/>
      <c r="AF177" s="171" t="s">
        <v>982</v>
      </c>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c r="BO177" s="212"/>
      <c r="BP177" s="212"/>
      <c r="BQ177" s="212"/>
      <c r="BR177" s="212"/>
      <c r="BS177" s="212"/>
      <c r="BT177" s="212"/>
      <c r="BU177" s="212"/>
      <c r="BV177" s="212"/>
      <c r="BW177" s="212"/>
      <c r="BX177" s="212"/>
      <c r="BY177" s="212"/>
      <c r="BZ177" s="212"/>
      <c r="CA177" s="212"/>
      <c r="CB177" s="212"/>
      <c r="CC177" s="212"/>
      <c r="CD177" s="212"/>
      <c r="CE177" s="212"/>
      <c r="CF177" s="212"/>
      <c r="CG177" s="212"/>
      <c r="CH177" s="212"/>
      <c r="CI177" s="212"/>
      <c r="CJ177" s="212"/>
      <c r="CK177" s="212"/>
      <c r="CL177" s="212"/>
      <c r="CM177" s="212"/>
      <c r="CN177" s="212"/>
      <c r="CO177" s="212"/>
      <c r="CP177" s="212"/>
      <c r="CQ177" s="212"/>
      <c r="CR177" s="212"/>
      <c r="CS177" s="212"/>
      <c r="CT177" s="212"/>
      <c r="CU177" s="212"/>
      <c r="CV177" s="212"/>
      <c r="CW177" s="212"/>
      <c r="CX177" s="212"/>
      <c r="CY177" s="212"/>
      <c r="CZ177" s="212"/>
      <c r="DA177" s="212"/>
      <c r="DB177" s="212"/>
      <c r="DC177" s="212"/>
      <c r="DD177" s="212"/>
      <c r="DE177" s="212"/>
      <c r="DF177" s="212"/>
      <c r="DG177" s="212"/>
      <c r="DH177" s="212"/>
      <c r="DI177" s="212"/>
      <c r="DJ177" s="212"/>
      <c r="DK177" s="212"/>
      <c r="DL177" s="212"/>
      <c r="DM177" s="212"/>
      <c r="DN177" s="212"/>
      <c r="DO177" s="212"/>
      <c r="DP177" s="212"/>
      <c r="DQ177" s="212"/>
      <c r="DR177" s="212"/>
      <c r="DS177" s="212"/>
      <c r="DT177" s="212"/>
      <c r="DU177" s="212"/>
      <c r="DV177" s="212"/>
      <c r="DW177" s="212"/>
      <c r="DX177" s="212"/>
      <c r="DY177" s="212"/>
      <c r="DZ177" s="212"/>
      <c r="EA177" s="212"/>
      <c r="EB177" s="212"/>
      <c r="EC177" s="212"/>
      <c r="ED177" s="212"/>
      <c r="EE177" s="212"/>
      <c r="EF177" s="212"/>
      <c r="EG177" s="212"/>
      <c r="EH177" s="212"/>
      <c r="EI177" s="212"/>
      <c r="EJ177" s="212"/>
      <c r="EK177" s="212"/>
      <c r="EL177" s="212"/>
      <c r="EM177" s="212"/>
      <c r="EN177" s="212"/>
      <c r="EO177" s="212"/>
      <c r="EP177" s="212"/>
      <c r="EQ177" s="212"/>
      <c r="ER177" s="212"/>
      <c r="ES177" s="212"/>
      <c r="ET177" s="212"/>
      <c r="EU177" s="212"/>
      <c r="EV177" s="212"/>
      <c r="EW177" s="212"/>
    </row>
    <row r="178" spans="1:153" ht="21" customHeight="1" x14ac:dyDescent="0.15">
      <c r="A178" s="13">
        <v>172</v>
      </c>
      <c r="B178" s="13" t="s">
        <v>347</v>
      </c>
      <c r="C178" s="169"/>
      <c r="D178" s="38">
        <v>1</v>
      </c>
      <c r="E178" s="89"/>
      <c r="F178" s="38">
        <v>1</v>
      </c>
      <c r="G178" s="38"/>
      <c r="H178" s="38"/>
      <c r="I178" s="38">
        <v>1</v>
      </c>
      <c r="J178" s="38"/>
      <c r="K178" s="38">
        <v>1</v>
      </c>
      <c r="L178" s="38"/>
      <c r="M178" s="38"/>
      <c r="N178" s="38"/>
      <c r="O178" s="38"/>
      <c r="P178" s="38"/>
      <c r="Q178" s="38">
        <v>1</v>
      </c>
      <c r="R178" s="38"/>
      <c r="S178" s="38"/>
      <c r="T178" s="89"/>
      <c r="U178" s="172" t="s">
        <v>499</v>
      </c>
      <c r="V178" s="38"/>
      <c r="W178" s="38"/>
      <c r="X178" s="38">
        <v>1</v>
      </c>
      <c r="Y178" s="89"/>
      <c r="Z178" s="38"/>
      <c r="AA178" s="89">
        <v>1</v>
      </c>
      <c r="AB178" s="38">
        <v>1</v>
      </c>
      <c r="AC178" s="89"/>
      <c r="AD178" s="38"/>
      <c r="AE178" s="38"/>
      <c r="AF178" s="171" t="s">
        <v>983</v>
      </c>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c r="BO178" s="212"/>
      <c r="BP178" s="212"/>
      <c r="BQ178" s="212"/>
      <c r="BR178" s="212"/>
      <c r="BS178" s="212"/>
      <c r="BT178" s="212"/>
      <c r="BU178" s="212"/>
      <c r="BV178" s="212"/>
      <c r="BW178" s="212"/>
      <c r="BX178" s="212"/>
      <c r="BY178" s="212"/>
      <c r="BZ178" s="212"/>
      <c r="CA178" s="212"/>
      <c r="CB178" s="212"/>
      <c r="CC178" s="212"/>
      <c r="CD178" s="212"/>
      <c r="CE178" s="212"/>
      <c r="CF178" s="212"/>
      <c r="CG178" s="212"/>
      <c r="CH178" s="212"/>
      <c r="CI178" s="212"/>
      <c r="CJ178" s="212"/>
      <c r="CK178" s="212"/>
      <c r="CL178" s="212"/>
      <c r="CM178" s="212"/>
      <c r="CN178" s="212"/>
      <c r="CO178" s="212"/>
      <c r="CP178" s="212"/>
      <c r="CQ178" s="212"/>
      <c r="CR178" s="212"/>
      <c r="CS178" s="212"/>
      <c r="CT178" s="212"/>
      <c r="CU178" s="212"/>
      <c r="CV178" s="212"/>
      <c r="CW178" s="212"/>
      <c r="CX178" s="212"/>
      <c r="CY178" s="212"/>
      <c r="CZ178" s="212"/>
      <c r="DA178" s="212"/>
      <c r="DB178" s="212"/>
      <c r="DC178" s="212"/>
      <c r="DD178" s="212"/>
      <c r="DE178" s="212"/>
      <c r="DF178" s="212"/>
      <c r="DG178" s="212"/>
      <c r="DH178" s="212"/>
      <c r="DI178" s="212"/>
      <c r="DJ178" s="212"/>
      <c r="DK178" s="212"/>
      <c r="DL178" s="212"/>
      <c r="DM178" s="212"/>
      <c r="DN178" s="212"/>
      <c r="DO178" s="212"/>
      <c r="DP178" s="212"/>
      <c r="DQ178" s="212"/>
      <c r="DR178" s="212"/>
      <c r="DS178" s="212"/>
      <c r="DT178" s="212"/>
      <c r="DU178" s="212"/>
      <c r="DV178" s="212"/>
      <c r="DW178" s="212"/>
      <c r="DX178" s="212"/>
      <c r="DY178" s="212"/>
      <c r="DZ178" s="212"/>
      <c r="EA178" s="212"/>
      <c r="EB178" s="212"/>
      <c r="EC178" s="212"/>
      <c r="ED178" s="212"/>
      <c r="EE178" s="212"/>
      <c r="EF178" s="212"/>
      <c r="EG178" s="212"/>
      <c r="EH178" s="212"/>
      <c r="EI178" s="212"/>
      <c r="EJ178" s="212"/>
      <c r="EK178" s="212"/>
      <c r="EL178" s="212"/>
      <c r="EM178" s="212"/>
      <c r="EN178" s="212"/>
      <c r="EO178" s="212"/>
      <c r="EP178" s="212"/>
      <c r="EQ178" s="212"/>
      <c r="ER178" s="212"/>
      <c r="ES178" s="212"/>
      <c r="ET178" s="212"/>
      <c r="EU178" s="212"/>
      <c r="EV178" s="212"/>
      <c r="EW178" s="212"/>
    </row>
    <row r="179" spans="1:153" ht="21" customHeight="1" x14ac:dyDescent="0.15">
      <c r="A179" s="13">
        <v>173</v>
      </c>
      <c r="B179" s="13" t="s">
        <v>347</v>
      </c>
      <c r="C179" s="169"/>
      <c r="D179" s="38"/>
      <c r="E179" s="89">
        <v>1</v>
      </c>
      <c r="F179" s="38"/>
      <c r="G179" s="38"/>
      <c r="H179" s="38"/>
      <c r="I179" s="38"/>
      <c r="J179" s="38"/>
      <c r="K179" s="38"/>
      <c r="L179" s="38">
        <v>1</v>
      </c>
      <c r="M179" s="38"/>
      <c r="N179" s="38"/>
      <c r="O179" s="38"/>
      <c r="P179" s="38"/>
      <c r="Q179" s="38"/>
      <c r="R179" s="38">
        <v>1</v>
      </c>
      <c r="S179" s="38">
        <v>1</v>
      </c>
      <c r="T179" s="89"/>
      <c r="U179" s="172" t="s">
        <v>500</v>
      </c>
      <c r="V179" s="38"/>
      <c r="W179" s="38">
        <v>1</v>
      </c>
      <c r="X179" s="38">
        <v>1</v>
      </c>
      <c r="Y179" s="89"/>
      <c r="Z179" s="38"/>
      <c r="AA179" s="89">
        <v>1</v>
      </c>
      <c r="AB179" s="38">
        <v>1</v>
      </c>
      <c r="AC179" s="89"/>
      <c r="AD179" s="38"/>
      <c r="AE179" s="38"/>
      <c r="AF179" s="171" t="s">
        <v>984</v>
      </c>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c r="BO179" s="212"/>
      <c r="BP179" s="212"/>
      <c r="BQ179" s="212"/>
      <c r="BR179" s="212"/>
      <c r="BS179" s="212"/>
      <c r="BT179" s="212"/>
      <c r="BU179" s="212"/>
      <c r="BV179" s="212"/>
      <c r="BW179" s="212"/>
      <c r="BX179" s="212"/>
      <c r="BY179" s="212"/>
      <c r="BZ179" s="212"/>
      <c r="CA179" s="212"/>
      <c r="CB179" s="212"/>
      <c r="CC179" s="212"/>
      <c r="CD179" s="212"/>
      <c r="CE179" s="212"/>
      <c r="CF179" s="212"/>
      <c r="CG179" s="212"/>
      <c r="CH179" s="212"/>
      <c r="CI179" s="212"/>
      <c r="CJ179" s="212"/>
      <c r="CK179" s="212"/>
      <c r="CL179" s="212"/>
      <c r="CM179" s="212"/>
      <c r="CN179" s="212"/>
      <c r="CO179" s="212"/>
      <c r="CP179" s="212"/>
      <c r="CQ179" s="212"/>
      <c r="CR179" s="212"/>
      <c r="CS179" s="212"/>
      <c r="CT179" s="212"/>
      <c r="CU179" s="212"/>
      <c r="CV179" s="212"/>
      <c r="CW179" s="212"/>
      <c r="CX179" s="212"/>
      <c r="CY179" s="212"/>
      <c r="CZ179" s="212"/>
      <c r="DA179" s="212"/>
      <c r="DB179" s="212"/>
      <c r="DC179" s="212"/>
      <c r="DD179" s="212"/>
      <c r="DE179" s="212"/>
      <c r="DF179" s="212"/>
      <c r="DG179" s="212"/>
      <c r="DH179" s="212"/>
      <c r="DI179" s="212"/>
      <c r="DJ179" s="212"/>
      <c r="DK179" s="212"/>
      <c r="DL179" s="212"/>
      <c r="DM179" s="212"/>
      <c r="DN179" s="212"/>
      <c r="DO179" s="212"/>
      <c r="DP179" s="212"/>
      <c r="DQ179" s="212"/>
      <c r="DR179" s="212"/>
      <c r="DS179" s="212"/>
      <c r="DT179" s="212"/>
      <c r="DU179" s="212"/>
      <c r="DV179" s="212"/>
      <c r="DW179" s="212"/>
      <c r="DX179" s="212"/>
      <c r="DY179" s="212"/>
      <c r="DZ179" s="212"/>
      <c r="EA179" s="212"/>
      <c r="EB179" s="212"/>
      <c r="EC179" s="212"/>
      <c r="ED179" s="212"/>
      <c r="EE179" s="212"/>
      <c r="EF179" s="212"/>
      <c r="EG179" s="212"/>
      <c r="EH179" s="212"/>
      <c r="EI179" s="212"/>
      <c r="EJ179" s="212"/>
      <c r="EK179" s="212"/>
      <c r="EL179" s="212"/>
      <c r="EM179" s="212"/>
      <c r="EN179" s="212"/>
      <c r="EO179" s="212"/>
      <c r="EP179" s="212"/>
      <c r="EQ179" s="212"/>
      <c r="ER179" s="212"/>
      <c r="ES179" s="212"/>
      <c r="ET179" s="212"/>
      <c r="EU179" s="212"/>
      <c r="EV179" s="212"/>
      <c r="EW179" s="212"/>
    </row>
    <row r="180" spans="1:153" ht="21" customHeight="1" x14ac:dyDescent="0.15">
      <c r="A180" s="13">
        <v>174</v>
      </c>
      <c r="B180" s="13" t="s">
        <v>347</v>
      </c>
      <c r="C180" s="169">
        <v>1</v>
      </c>
      <c r="D180" s="38"/>
      <c r="E180" s="89"/>
      <c r="F180" s="38">
        <v>1</v>
      </c>
      <c r="G180" s="38">
        <v>1</v>
      </c>
      <c r="H180" s="38">
        <v>1</v>
      </c>
      <c r="I180" s="38"/>
      <c r="J180" s="38">
        <v>1</v>
      </c>
      <c r="K180" s="38"/>
      <c r="L180" s="38"/>
      <c r="M180" s="38"/>
      <c r="N180" s="38"/>
      <c r="O180" s="38"/>
      <c r="P180" s="38"/>
      <c r="Q180" s="38"/>
      <c r="R180" s="38"/>
      <c r="S180" s="38"/>
      <c r="T180" s="89">
        <v>1</v>
      </c>
      <c r="U180" s="172" t="s">
        <v>375</v>
      </c>
      <c r="V180" s="38">
        <v>1</v>
      </c>
      <c r="W180" s="38"/>
      <c r="X180" s="38">
        <v>1</v>
      </c>
      <c r="Y180" s="89"/>
      <c r="Z180" s="38"/>
      <c r="AA180" s="89">
        <v>1</v>
      </c>
      <c r="AB180" s="38">
        <v>1</v>
      </c>
      <c r="AC180" s="89"/>
      <c r="AD180" s="38"/>
      <c r="AE180" s="38"/>
      <c r="AF180" s="171" t="s">
        <v>985</v>
      </c>
      <c r="AQ180" s="212"/>
      <c r="AR180" s="212"/>
      <c r="AS180" s="212"/>
      <c r="AT180" s="212"/>
      <c r="AU180" s="212"/>
      <c r="AV180" s="212"/>
      <c r="AW180" s="212"/>
      <c r="AX180" s="212"/>
      <c r="AY180" s="212"/>
      <c r="AZ180" s="212"/>
      <c r="BA180" s="212"/>
      <c r="BB180" s="212"/>
      <c r="BC180" s="212"/>
      <c r="BD180" s="212"/>
      <c r="BE180" s="212"/>
      <c r="BF180" s="212"/>
      <c r="BG180" s="212"/>
      <c r="BH180" s="212"/>
      <c r="BI180" s="212"/>
      <c r="BJ180" s="212"/>
      <c r="BK180" s="212"/>
      <c r="BL180" s="212"/>
      <c r="BM180" s="212"/>
      <c r="BN180" s="212"/>
      <c r="BO180" s="212"/>
      <c r="BP180" s="212"/>
      <c r="BQ180" s="212"/>
      <c r="BR180" s="212"/>
      <c r="BS180" s="212"/>
      <c r="BT180" s="212"/>
      <c r="BU180" s="212"/>
      <c r="BV180" s="212"/>
      <c r="BW180" s="212"/>
      <c r="BX180" s="212"/>
      <c r="BY180" s="212"/>
      <c r="BZ180" s="212"/>
      <c r="CA180" s="212"/>
      <c r="CB180" s="212"/>
      <c r="CC180" s="212"/>
      <c r="CD180" s="212"/>
      <c r="CE180" s="212"/>
      <c r="CF180" s="212"/>
      <c r="CG180" s="212"/>
      <c r="CH180" s="212"/>
      <c r="CI180" s="212"/>
      <c r="CJ180" s="212"/>
      <c r="CK180" s="212"/>
      <c r="CL180" s="212"/>
      <c r="CM180" s="212"/>
      <c r="CN180" s="212"/>
      <c r="CO180" s="212"/>
      <c r="CP180" s="212"/>
      <c r="CQ180" s="212"/>
      <c r="CR180" s="212"/>
      <c r="CS180" s="212"/>
      <c r="CT180" s="212"/>
      <c r="CU180" s="212"/>
      <c r="CV180" s="212"/>
      <c r="CW180" s="212"/>
      <c r="CX180" s="212"/>
      <c r="CY180" s="212"/>
      <c r="CZ180" s="212"/>
      <c r="DA180" s="212"/>
      <c r="DB180" s="212"/>
      <c r="DC180" s="212"/>
      <c r="DD180" s="212"/>
      <c r="DE180" s="212"/>
      <c r="DF180" s="212"/>
      <c r="DG180" s="212"/>
      <c r="DH180" s="212"/>
      <c r="DI180" s="212"/>
      <c r="DJ180" s="212"/>
      <c r="DK180" s="212"/>
      <c r="DL180" s="212"/>
      <c r="DM180" s="212"/>
      <c r="DN180" s="212"/>
      <c r="DO180" s="212"/>
      <c r="DP180" s="212"/>
      <c r="DQ180" s="212"/>
      <c r="DR180" s="212"/>
      <c r="DS180" s="212"/>
      <c r="DT180" s="212"/>
      <c r="DU180" s="212"/>
      <c r="DV180" s="212"/>
      <c r="DW180" s="212"/>
      <c r="DX180" s="212"/>
      <c r="DY180" s="212"/>
      <c r="DZ180" s="212"/>
      <c r="EA180" s="212"/>
      <c r="EB180" s="212"/>
      <c r="EC180" s="212"/>
      <c r="ED180" s="212"/>
      <c r="EE180" s="212"/>
      <c r="EF180" s="212"/>
      <c r="EG180" s="212"/>
      <c r="EH180" s="212"/>
      <c r="EI180" s="212"/>
      <c r="EJ180" s="212"/>
      <c r="EK180" s="212"/>
      <c r="EL180" s="212"/>
      <c r="EM180" s="212"/>
      <c r="EN180" s="212"/>
      <c r="EO180" s="212"/>
      <c r="EP180" s="212"/>
      <c r="EQ180" s="212"/>
      <c r="ER180" s="212"/>
      <c r="ES180" s="212"/>
      <c r="ET180" s="212"/>
      <c r="EU180" s="212"/>
      <c r="EV180" s="212"/>
      <c r="EW180" s="212"/>
    </row>
    <row r="181" spans="1:153" ht="21" customHeight="1" x14ac:dyDescent="0.15">
      <c r="A181" s="13">
        <v>175</v>
      </c>
      <c r="B181" s="13" t="s">
        <v>347</v>
      </c>
      <c r="C181" s="169">
        <v>1</v>
      </c>
      <c r="D181" s="38"/>
      <c r="E181" s="89"/>
      <c r="F181" s="38">
        <v>1</v>
      </c>
      <c r="G181" s="38">
        <v>1</v>
      </c>
      <c r="H181" s="38"/>
      <c r="I181" s="38">
        <v>1</v>
      </c>
      <c r="J181" s="38"/>
      <c r="K181" s="38">
        <v>1</v>
      </c>
      <c r="L181" s="38"/>
      <c r="M181" s="38"/>
      <c r="N181" s="38"/>
      <c r="O181" s="38"/>
      <c r="P181" s="38"/>
      <c r="Q181" s="38"/>
      <c r="R181" s="38"/>
      <c r="S181" s="38"/>
      <c r="T181" s="89">
        <v>1</v>
      </c>
      <c r="U181" s="172" t="s">
        <v>376</v>
      </c>
      <c r="V181" s="38">
        <v>1</v>
      </c>
      <c r="W181" s="38"/>
      <c r="X181" s="38">
        <v>1</v>
      </c>
      <c r="Y181" s="89">
        <v>1</v>
      </c>
      <c r="Z181" s="38"/>
      <c r="AA181" s="89">
        <v>1</v>
      </c>
      <c r="AB181" s="38">
        <v>1</v>
      </c>
      <c r="AC181" s="89"/>
      <c r="AD181" s="38"/>
      <c r="AE181" s="38"/>
      <c r="AF181" s="171" t="s">
        <v>986</v>
      </c>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c r="BO181" s="212"/>
      <c r="BP181" s="212"/>
      <c r="BQ181" s="212"/>
      <c r="BR181" s="212"/>
      <c r="BS181" s="212"/>
      <c r="BT181" s="212"/>
      <c r="BU181" s="212"/>
      <c r="BV181" s="212"/>
      <c r="BW181" s="212"/>
      <c r="BX181" s="212"/>
      <c r="BY181" s="212"/>
      <c r="BZ181" s="212"/>
      <c r="CA181" s="212"/>
      <c r="CB181" s="212"/>
      <c r="CC181" s="212"/>
      <c r="CD181" s="212"/>
      <c r="CE181" s="212"/>
      <c r="CF181" s="212"/>
      <c r="CG181" s="212"/>
      <c r="CH181" s="212"/>
      <c r="CI181" s="212"/>
      <c r="CJ181" s="212"/>
      <c r="CK181" s="212"/>
      <c r="CL181" s="212"/>
      <c r="CM181" s="212"/>
      <c r="CN181" s="212"/>
      <c r="CO181" s="212"/>
      <c r="CP181" s="212"/>
      <c r="CQ181" s="212"/>
      <c r="CR181" s="212"/>
      <c r="CS181" s="212"/>
      <c r="CT181" s="212"/>
      <c r="CU181" s="212"/>
      <c r="CV181" s="212"/>
      <c r="CW181" s="212"/>
      <c r="CX181" s="212"/>
      <c r="CY181" s="212"/>
      <c r="CZ181" s="212"/>
      <c r="DA181" s="212"/>
      <c r="DB181" s="212"/>
      <c r="DC181" s="212"/>
      <c r="DD181" s="212"/>
      <c r="DE181" s="212"/>
      <c r="DF181" s="212"/>
      <c r="DG181" s="212"/>
      <c r="DH181" s="212"/>
      <c r="DI181" s="212"/>
      <c r="DJ181" s="212"/>
      <c r="DK181" s="212"/>
      <c r="DL181" s="212"/>
      <c r="DM181" s="212"/>
      <c r="DN181" s="212"/>
      <c r="DO181" s="212"/>
      <c r="DP181" s="212"/>
      <c r="DQ181" s="212"/>
      <c r="DR181" s="212"/>
      <c r="DS181" s="212"/>
      <c r="DT181" s="212"/>
      <c r="DU181" s="212"/>
      <c r="DV181" s="212"/>
      <c r="DW181" s="212"/>
      <c r="DX181" s="212"/>
      <c r="DY181" s="212"/>
      <c r="DZ181" s="212"/>
      <c r="EA181" s="212"/>
      <c r="EB181" s="212"/>
      <c r="EC181" s="212"/>
      <c r="ED181" s="212"/>
      <c r="EE181" s="212"/>
      <c r="EF181" s="212"/>
      <c r="EG181" s="212"/>
      <c r="EH181" s="212"/>
      <c r="EI181" s="212"/>
      <c r="EJ181" s="212"/>
      <c r="EK181" s="212"/>
      <c r="EL181" s="212"/>
      <c r="EM181" s="212"/>
      <c r="EN181" s="212"/>
      <c r="EO181" s="212"/>
      <c r="EP181" s="212"/>
      <c r="EQ181" s="212"/>
      <c r="ER181" s="212"/>
      <c r="ES181" s="212"/>
      <c r="ET181" s="212"/>
      <c r="EU181" s="212"/>
      <c r="EV181" s="212"/>
      <c r="EW181" s="212"/>
    </row>
    <row r="182" spans="1:153" ht="21" customHeight="1" x14ac:dyDescent="0.15">
      <c r="A182" s="13">
        <v>176</v>
      </c>
      <c r="B182" s="13" t="s">
        <v>347</v>
      </c>
      <c r="C182" s="169"/>
      <c r="D182" s="38"/>
      <c r="E182" s="89">
        <v>1</v>
      </c>
      <c r="F182" s="38">
        <v>1</v>
      </c>
      <c r="G182" s="38">
        <v>1</v>
      </c>
      <c r="H182" s="38">
        <v>1</v>
      </c>
      <c r="I182" s="38"/>
      <c r="J182" s="38"/>
      <c r="K182" s="38">
        <v>1</v>
      </c>
      <c r="L182" s="38">
        <v>1</v>
      </c>
      <c r="M182" s="38"/>
      <c r="N182" s="38"/>
      <c r="O182" s="38"/>
      <c r="P182" s="38"/>
      <c r="Q182" s="38"/>
      <c r="R182" s="38">
        <v>1</v>
      </c>
      <c r="S182" s="38">
        <v>1</v>
      </c>
      <c r="T182" s="89">
        <v>1</v>
      </c>
      <c r="U182" s="170" t="s">
        <v>501</v>
      </c>
      <c r="V182" s="38"/>
      <c r="W182" s="38"/>
      <c r="X182" s="38">
        <v>1</v>
      </c>
      <c r="Y182" s="89">
        <v>1</v>
      </c>
      <c r="Z182" s="38"/>
      <c r="AA182" s="89">
        <v>1</v>
      </c>
      <c r="AB182" s="38">
        <v>1</v>
      </c>
      <c r="AC182" s="89"/>
      <c r="AD182" s="38"/>
      <c r="AE182" s="38"/>
      <c r="AF182" s="171" t="s">
        <v>987</v>
      </c>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c r="BO182" s="212"/>
      <c r="BP182" s="212"/>
      <c r="BQ182" s="212"/>
      <c r="BR182" s="212"/>
      <c r="BS182" s="212"/>
      <c r="BT182" s="212"/>
      <c r="BU182" s="212"/>
      <c r="BV182" s="212"/>
      <c r="BW182" s="212"/>
      <c r="BX182" s="212"/>
      <c r="BY182" s="212"/>
      <c r="BZ182" s="212"/>
      <c r="CA182" s="212"/>
      <c r="CB182" s="212"/>
      <c r="CC182" s="212"/>
      <c r="CD182" s="212"/>
      <c r="CE182" s="212"/>
      <c r="CF182" s="212"/>
      <c r="CG182" s="212"/>
      <c r="CH182" s="212"/>
      <c r="CI182" s="212"/>
      <c r="CJ182" s="212"/>
      <c r="CK182" s="212"/>
      <c r="CL182" s="212"/>
      <c r="CM182" s="212"/>
      <c r="CN182" s="212"/>
      <c r="CO182" s="212"/>
      <c r="CP182" s="212"/>
      <c r="CQ182" s="212"/>
      <c r="CR182" s="212"/>
      <c r="CS182" s="212"/>
      <c r="CT182" s="212"/>
      <c r="CU182" s="212"/>
      <c r="CV182" s="212"/>
      <c r="CW182" s="212"/>
      <c r="CX182" s="212"/>
      <c r="CY182" s="212"/>
      <c r="CZ182" s="212"/>
      <c r="DA182" s="212"/>
      <c r="DB182" s="212"/>
      <c r="DC182" s="212"/>
      <c r="DD182" s="212"/>
      <c r="DE182" s="212"/>
      <c r="DF182" s="212"/>
      <c r="DG182" s="212"/>
      <c r="DH182" s="212"/>
      <c r="DI182" s="212"/>
      <c r="DJ182" s="212"/>
      <c r="DK182" s="212"/>
      <c r="DL182" s="212"/>
      <c r="DM182" s="212"/>
      <c r="DN182" s="212"/>
      <c r="DO182" s="212"/>
      <c r="DP182" s="212"/>
      <c r="DQ182" s="212"/>
      <c r="DR182" s="212"/>
      <c r="DS182" s="212"/>
      <c r="DT182" s="212"/>
      <c r="DU182" s="212"/>
      <c r="DV182" s="212"/>
      <c r="DW182" s="212"/>
      <c r="DX182" s="212"/>
      <c r="DY182" s="212"/>
      <c r="DZ182" s="212"/>
      <c r="EA182" s="212"/>
      <c r="EB182" s="212"/>
      <c r="EC182" s="212"/>
      <c r="ED182" s="212"/>
      <c r="EE182" s="212"/>
      <c r="EF182" s="212"/>
      <c r="EG182" s="212"/>
      <c r="EH182" s="212"/>
      <c r="EI182" s="212"/>
      <c r="EJ182" s="212"/>
      <c r="EK182" s="212"/>
      <c r="EL182" s="212"/>
      <c r="EM182" s="212"/>
      <c r="EN182" s="212"/>
      <c r="EO182" s="212"/>
      <c r="EP182" s="212"/>
      <c r="EQ182" s="212"/>
      <c r="ER182" s="212"/>
      <c r="ES182" s="212"/>
      <c r="ET182" s="212"/>
      <c r="EU182" s="212"/>
      <c r="EV182" s="212"/>
      <c r="EW182" s="212"/>
    </row>
    <row r="183" spans="1:153" ht="21" customHeight="1" x14ac:dyDescent="0.15">
      <c r="A183" s="13">
        <v>177</v>
      </c>
      <c r="B183" s="13" t="s">
        <v>347</v>
      </c>
      <c r="C183" s="169">
        <v>1</v>
      </c>
      <c r="D183" s="38"/>
      <c r="E183" s="89"/>
      <c r="F183" s="38">
        <v>1</v>
      </c>
      <c r="G183" s="38">
        <v>1</v>
      </c>
      <c r="H183" s="38">
        <v>1</v>
      </c>
      <c r="I183" s="38"/>
      <c r="J183" s="38"/>
      <c r="K183" s="38">
        <v>1</v>
      </c>
      <c r="L183" s="38"/>
      <c r="M183" s="38"/>
      <c r="N183" s="38"/>
      <c r="O183" s="38"/>
      <c r="P183" s="38"/>
      <c r="Q183" s="38"/>
      <c r="R183" s="38"/>
      <c r="S183" s="38"/>
      <c r="T183" s="89"/>
      <c r="U183" s="172"/>
      <c r="V183" s="38"/>
      <c r="W183" s="38"/>
      <c r="X183" s="38"/>
      <c r="Y183" s="89">
        <v>1</v>
      </c>
      <c r="Z183" s="38"/>
      <c r="AA183" s="89">
        <v>1</v>
      </c>
      <c r="AB183" s="38">
        <v>1</v>
      </c>
      <c r="AC183" s="89"/>
      <c r="AD183" s="38" t="s">
        <v>502</v>
      </c>
      <c r="AE183" s="38"/>
      <c r="AF183" s="171" t="s">
        <v>988</v>
      </c>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c r="BO183" s="212"/>
      <c r="BP183" s="212"/>
      <c r="BQ183" s="212"/>
      <c r="BR183" s="212"/>
      <c r="BS183" s="212"/>
      <c r="BT183" s="212"/>
      <c r="BU183" s="212"/>
      <c r="BV183" s="212"/>
      <c r="BW183" s="212"/>
      <c r="BX183" s="212"/>
      <c r="BY183" s="212"/>
      <c r="BZ183" s="212"/>
      <c r="CA183" s="212"/>
      <c r="CB183" s="212"/>
      <c r="CC183" s="212"/>
      <c r="CD183" s="212"/>
      <c r="CE183" s="212"/>
      <c r="CF183" s="212"/>
      <c r="CG183" s="212"/>
      <c r="CH183" s="212"/>
      <c r="CI183" s="212"/>
      <c r="CJ183" s="212"/>
      <c r="CK183" s="212"/>
      <c r="CL183" s="212"/>
      <c r="CM183" s="212"/>
      <c r="CN183" s="212"/>
      <c r="CO183" s="212"/>
      <c r="CP183" s="212"/>
      <c r="CQ183" s="212"/>
      <c r="CR183" s="212"/>
      <c r="CS183" s="212"/>
      <c r="CT183" s="212"/>
      <c r="CU183" s="212"/>
      <c r="CV183" s="212"/>
      <c r="CW183" s="212"/>
      <c r="CX183" s="212"/>
      <c r="CY183" s="212"/>
      <c r="CZ183" s="212"/>
      <c r="DA183" s="212"/>
      <c r="DB183" s="212"/>
      <c r="DC183" s="212"/>
      <c r="DD183" s="212"/>
      <c r="DE183" s="212"/>
      <c r="DF183" s="212"/>
      <c r="DG183" s="212"/>
      <c r="DH183" s="212"/>
      <c r="DI183" s="212"/>
      <c r="DJ183" s="212"/>
      <c r="DK183" s="212"/>
      <c r="DL183" s="212"/>
      <c r="DM183" s="212"/>
      <c r="DN183" s="212"/>
      <c r="DO183" s="212"/>
      <c r="DP183" s="212"/>
      <c r="DQ183" s="212"/>
      <c r="DR183" s="212"/>
      <c r="DS183" s="212"/>
      <c r="DT183" s="212"/>
      <c r="DU183" s="212"/>
      <c r="DV183" s="212"/>
      <c r="DW183" s="212"/>
      <c r="DX183" s="212"/>
      <c r="DY183" s="212"/>
      <c r="DZ183" s="212"/>
      <c r="EA183" s="212"/>
      <c r="EB183" s="212"/>
      <c r="EC183" s="212"/>
      <c r="ED183" s="212"/>
      <c r="EE183" s="212"/>
      <c r="EF183" s="212"/>
      <c r="EG183" s="212"/>
      <c r="EH183" s="212"/>
      <c r="EI183" s="212"/>
      <c r="EJ183" s="212"/>
      <c r="EK183" s="212"/>
      <c r="EL183" s="212"/>
      <c r="EM183" s="212"/>
      <c r="EN183" s="212"/>
      <c r="EO183" s="212"/>
      <c r="EP183" s="212"/>
      <c r="EQ183" s="212"/>
      <c r="ER183" s="212"/>
      <c r="ES183" s="212"/>
      <c r="ET183" s="212"/>
      <c r="EU183" s="212"/>
      <c r="EV183" s="212"/>
      <c r="EW183" s="212"/>
    </row>
    <row r="184" spans="1:153" ht="21" customHeight="1" x14ac:dyDescent="0.15">
      <c r="A184" s="13">
        <v>178</v>
      </c>
      <c r="B184" s="13" t="s">
        <v>347</v>
      </c>
      <c r="C184" s="169"/>
      <c r="D184" s="38"/>
      <c r="E184" s="89">
        <v>1</v>
      </c>
      <c r="F184" s="38">
        <v>1</v>
      </c>
      <c r="G184" s="38">
        <v>1</v>
      </c>
      <c r="H184" s="38">
        <v>1</v>
      </c>
      <c r="I184" s="38"/>
      <c r="J184" s="38">
        <v>1</v>
      </c>
      <c r="K184" s="38">
        <v>1</v>
      </c>
      <c r="L184" s="38"/>
      <c r="M184" s="38"/>
      <c r="N184" s="38"/>
      <c r="O184" s="38"/>
      <c r="P184" s="38"/>
      <c r="Q184" s="38"/>
      <c r="R184" s="38"/>
      <c r="S184" s="38"/>
      <c r="T184" s="89">
        <v>1</v>
      </c>
      <c r="U184" s="172" t="s">
        <v>503</v>
      </c>
      <c r="V184" s="38"/>
      <c r="W184" s="38"/>
      <c r="X184" s="38">
        <v>1</v>
      </c>
      <c r="Y184" s="89">
        <v>1</v>
      </c>
      <c r="Z184" s="38"/>
      <c r="AA184" s="89">
        <v>1</v>
      </c>
      <c r="AB184" s="38">
        <v>1</v>
      </c>
      <c r="AC184" s="89"/>
      <c r="AD184" s="38"/>
      <c r="AE184" s="38"/>
      <c r="AF184" s="171" t="s">
        <v>989</v>
      </c>
      <c r="AQ184" s="212"/>
      <c r="AR184" s="212"/>
      <c r="AS184" s="212"/>
      <c r="AT184" s="212"/>
      <c r="AU184" s="212"/>
      <c r="AV184" s="212"/>
      <c r="AW184" s="212"/>
      <c r="AX184" s="212"/>
      <c r="AY184" s="212"/>
      <c r="AZ184" s="212"/>
      <c r="BA184" s="212"/>
      <c r="BB184" s="212"/>
      <c r="BC184" s="212"/>
      <c r="BD184" s="212"/>
      <c r="BE184" s="212"/>
      <c r="BF184" s="212"/>
      <c r="BG184" s="212"/>
      <c r="BH184" s="212"/>
      <c r="BI184" s="212"/>
      <c r="BJ184" s="212"/>
      <c r="BK184" s="212"/>
      <c r="BL184" s="212"/>
      <c r="BM184" s="212"/>
      <c r="BN184" s="212"/>
      <c r="BO184" s="212"/>
      <c r="BP184" s="212"/>
      <c r="BQ184" s="212"/>
      <c r="BR184" s="212"/>
      <c r="BS184" s="212"/>
      <c r="BT184" s="212"/>
      <c r="BU184" s="212"/>
      <c r="BV184" s="212"/>
      <c r="BW184" s="212"/>
      <c r="BX184" s="212"/>
      <c r="BY184" s="212"/>
      <c r="BZ184" s="212"/>
      <c r="CA184" s="212"/>
      <c r="CB184" s="212"/>
      <c r="CC184" s="212"/>
      <c r="CD184" s="212"/>
      <c r="CE184" s="212"/>
      <c r="CF184" s="212"/>
      <c r="CG184" s="212"/>
      <c r="CH184" s="212"/>
      <c r="CI184" s="212"/>
      <c r="CJ184" s="212"/>
      <c r="CK184" s="212"/>
      <c r="CL184" s="212"/>
      <c r="CM184" s="212"/>
      <c r="CN184" s="212"/>
      <c r="CO184" s="212"/>
      <c r="CP184" s="212"/>
      <c r="CQ184" s="212"/>
      <c r="CR184" s="212"/>
      <c r="CS184" s="212"/>
      <c r="CT184" s="212"/>
      <c r="CU184" s="212"/>
      <c r="CV184" s="212"/>
      <c r="CW184" s="212"/>
      <c r="CX184" s="212"/>
      <c r="CY184" s="212"/>
      <c r="CZ184" s="212"/>
      <c r="DA184" s="212"/>
      <c r="DB184" s="212"/>
      <c r="DC184" s="212"/>
      <c r="DD184" s="212"/>
      <c r="DE184" s="212"/>
      <c r="DF184" s="212"/>
      <c r="DG184" s="212"/>
      <c r="DH184" s="212"/>
      <c r="DI184" s="212"/>
      <c r="DJ184" s="212"/>
      <c r="DK184" s="212"/>
      <c r="DL184" s="212"/>
      <c r="DM184" s="212"/>
      <c r="DN184" s="212"/>
      <c r="DO184" s="212"/>
      <c r="DP184" s="212"/>
      <c r="DQ184" s="212"/>
      <c r="DR184" s="212"/>
      <c r="DS184" s="212"/>
      <c r="DT184" s="212"/>
      <c r="DU184" s="212"/>
      <c r="DV184" s="212"/>
      <c r="DW184" s="212"/>
      <c r="DX184" s="212"/>
      <c r="DY184" s="212"/>
      <c r="DZ184" s="212"/>
      <c r="EA184" s="212"/>
      <c r="EB184" s="212"/>
      <c r="EC184" s="212"/>
      <c r="ED184" s="212"/>
      <c r="EE184" s="212"/>
      <c r="EF184" s="212"/>
      <c r="EG184" s="212"/>
      <c r="EH184" s="212"/>
      <c r="EI184" s="212"/>
      <c r="EJ184" s="212"/>
      <c r="EK184" s="212"/>
      <c r="EL184" s="212"/>
      <c r="EM184" s="212"/>
      <c r="EN184" s="212"/>
      <c r="EO184" s="212"/>
      <c r="EP184" s="212"/>
      <c r="EQ184" s="212"/>
      <c r="ER184" s="212"/>
      <c r="ES184" s="212"/>
      <c r="ET184" s="212"/>
      <c r="EU184" s="212"/>
      <c r="EV184" s="212"/>
      <c r="EW184" s="212"/>
    </row>
    <row r="185" spans="1:153" ht="21" customHeight="1" x14ac:dyDescent="0.15">
      <c r="A185" s="13">
        <v>179</v>
      </c>
      <c r="B185" s="13" t="s">
        <v>347</v>
      </c>
      <c r="C185" s="169">
        <v>1</v>
      </c>
      <c r="D185" s="38"/>
      <c r="E185" s="89"/>
      <c r="F185" s="38">
        <v>1</v>
      </c>
      <c r="G185" s="38">
        <v>1</v>
      </c>
      <c r="H185" s="38"/>
      <c r="I185" s="38">
        <v>1</v>
      </c>
      <c r="J185" s="38"/>
      <c r="K185" s="38">
        <v>1</v>
      </c>
      <c r="L185" s="38"/>
      <c r="M185" s="38"/>
      <c r="N185" s="38"/>
      <c r="O185" s="38"/>
      <c r="P185" s="38"/>
      <c r="Q185" s="38"/>
      <c r="R185" s="38">
        <v>1</v>
      </c>
      <c r="S185" s="38">
        <v>1</v>
      </c>
      <c r="T185" s="89"/>
      <c r="U185" s="172" t="s">
        <v>504</v>
      </c>
      <c r="V185" s="38">
        <v>1</v>
      </c>
      <c r="W185" s="38">
        <v>1</v>
      </c>
      <c r="X185" s="38"/>
      <c r="Y185" s="89"/>
      <c r="Z185" s="38">
        <v>1</v>
      </c>
      <c r="AA185" s="89"/>
      <c r="AB185" s="38"/>
      <c r="AC185" s="89">
        <v>1</v>
      </c>
      <c r="AD185" s="38"/>
      <c r="AE185" s="38"/>
      <c r="AF185" s="171" t="s">
        <v>990</v>
      </c>
      <c r="AG185" s="108"/>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c r="BT185" s="212"/>
      <c r="BU185" s="212"/>
      <c r="BV185" s="212"/>
      <c r="BW185" s="212"/>
      <c r="BX185" s="212"/>
      <c r="BY185" s="212"/>
      <c r="BZ185" s="212"/>
      <c r="CA185" s="212"/>
      <c r="CB185" s="212"/>
      <c r="CC185" s="212"/>
      <c r="CD185" s="212"/>
      <c r="CE185" s="212"/>
      <c r="CF185" s="212"/>
      <c r="CG185" s="212"/>
      <c r="CH185" s="212"/>
      <c r="CI185" s="212"/>
      <c r="CJ185" s="212"/>
      <c r="CK185" s="212"/>
      <c r="CL185" s="212"/>
      <c r="CM185" s="212"/>
      <c r="CN185" s="212"/>
      <c r="CO185" s="212"/>
      <c r="CP185" s="212"/>
      <c r="CQ185" s="212"/>
      <c r="CR185" s="212"/>
      <c r="CS185" s="212"/>
      <c r="CT185" s="212"/>
      <c r="CU185" s="212"/>
      <c r="CV185" s="212"/>
      <c r="CW185" s="212"/>
      <c r="CX185" s="212"/>
      <c r="CY185" s="212"/>
      <c r="CZ185" s="212"/>
      <c r="DA185" s="212"/>
      <c r="DB185" s="212"/>
      <c r="DC185" s="212"/>
      <c r="DD185" s="212"/>
      <c r="DE185" s="212"/>
      <c r="DF185" s="212"/>
      <c r="DG185" s="212"/>
      <c r="DH185" s="212"/>
      <c r="DI185" s="212"/>
      <c r="DJ185" s="212"/>
      <c r="DK185" s="212"/>
      <c r="DL185" s="212"/>
      <c r="DM185" s="212"/>
      <c r="DN185" s="212"/>
      <c r="DO185" s="212"/>
      <c r="DP185" s="212"/>
      <c r="DQ185" s="212"/>
      <c r="DR185" s="212"/>
      <c r="DS185" s="212"/>
      <c r="DT185" s="212"/>
      <c r="DU185" s="212"/>
      <c r="DV185" s="212"/>
      <c r="DW185" s="212"/>
      <c r="DX185" s="212"/>
      <c r="DY185" s="212"/>
      <c r="DZ185" s="212"/>
      <c r="EA185" s="212"/>
      <c r="EB185" s="212"/>
      <c r="EC185" s="212"/>
      <c r="ED185" s="212"/>
      <c r="EE185" s="212"/>
      <c r="EF185" s="212"/>
      <c r="EG185" s="212"/>
      <c r="EH185" s="212"/>
      <c r="EI185" s="212"/>
      <c r="EJ185" s="212"/>
      <c r="EK185" s="212"/>
      <c r="EL185" s="212"/>
      <c r="EM185" s="212"/>
      <c r="EN185" s="212"/>
      <c r="EO185" s="212"/>
      <c r="EP185" s="212"/>
      <c r="EQ185" s="212"/>
      <c r="ER185" s="212"/>
      <c r="ES185" s="212"/>
      <c r="ET185" s="212"/>
      <c r="EU185" s="212"/>
      <c r="EV185" s="212"/>
      <c r="EW185" s="212"/>
    </row>
    <row r="186" spans="1:153" ht="21" customHeight="1" x14ac:dyDescent="0.15">
      <c r="A186" s="13">
        <v>180</v>
      </c>
      <c r="B186" s="13" t="s">
        <v>347</v>
      </c>
      <c r="C186" s="169"/>
      <c r="D186" s="38"/>
      <c r="E186" s="89">
        <v>1</v>
      </c>
      <c r="F186" s="38">
        <v>1</v>
      </c>
      <c r="G186" s="38">
        <v>1</v>
      </c>
      <c r="H186" s="38"/>
      <c r="I186" s="38"/>
      <c r="J186" s="38"/>
      <c r="K186" s="38"/>
      <c r="L186" s="38">
        <v>1</v>
      </c>
      <c r="M186" s="38"/>
      <c r="N186" s="38"/>
      <c r="O186" s="38"/>
      <c r="P186" s="38">
        <v>1</v>
      </c>
      <c r="Q186" s="38"/>
      <c r="R186" s="38">
        <v>1</v>
      </c>
      <c r="S186" s="38">
        <v>1</v>
      </c>
      <c r="T186" s="89">
        <v>1</v>
      </c>
      <c r="U186" s="170" t="s">
        <v>505</v>
      </c>
      <c r="V186" s="38"/>
      <c r="W186" s="38"/>
      <c r="X186" s="38">
        <v>1</v>
      </c>
      <c r="Y186" s="89">
        <v>1</v>
      </c>
      <c r="Z186" s="38"/>
      <c r="AA186" s="89">
        <v>1</v>
      </c>
      <c r="AB186" s="38">
        <v>1</v>
      </c>
      <c r="AC186" s="89"/>
      <c r="AD186" s="38"/>
      <c r="AE186" s="38"/>
      <c r="AF186" s="171" t="s">
        <v>991</v>
      </c>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c r="BO186" s="212"/>
      <c r="BP186" s="212"/>
      <c r="BQ186" s="212"/>
      <c r="BR186" s="212"/>
      <c r="BS186" s="212"/>
      <c r="BT186" s="212"/>
      <c r="BU186" s="212"/>
      <c r="BV186" s="212"/>
      <c r="BW186" s="212"/>
      <c r="BX186" s="212"/>
      <c r="BY186" s="212"/>
      <c r="BZ186" s="212"/>
      <c r="CA186" s="212"/>
      <c r="CB186" s="212"/>
      <c r="CC186" s="212"/>
      <c r="CD186" s="212"/>
      <c r="CE186" s="212"/>
      <c r="CF186" s="212"/>
      <c r="CG186" s="212"/>
      <c r="CH186" s="212"/>
      <c r="CI186" s="212"/>
      <c r="CJ186" s="212"/>
      <c r="CK186" s="212"/>
      <c r="CL186" s="212"/>
      <c r="CM186" s="212"/>
      <c r="CN186" s="212"/>
      <c r="CO186" s="212"/>
      <c r="CP186" s="212"/>
      <c r="CQ186" s="212"/>
      <c r="CR186" s="212"/>
      <c r="CS186" s="212"/>
      <c r="CT186" s="212"/>
      <c r="CU186" s="212"/>
      <c r="CV186" s="212"/>
      <c r="CW186" s="212"/>
      <c r="CX186" s="212"/>
      <c r="CY186" s="212"/>
      <c r="CZ186" s="212"/>
      <c r="DA186" s="212"/>
      <c r="DB186" s="212"/>
      <c r="DC186" s="212"/>
      <c r="DD186" s="212"/>
      <c r="DE186" s="212"/>
      <c r="DF186" s="212"/>
      <c r="DG186" s="212"/>
      <c r="DH186" s="212"/>
      <c r="DI186" s="212"/>
      <c r="DJ186" s="212"/>
      <c r="DK186" s="212"/>
      <c r="DL186" s="212"/>
      <c r="DM186" s="212"/>
      <c r="DN186" s="212"/>
      <c r="DO186" s="212"/>
      <c r="DP186" s="212"/>
      <c r="DQ186" s="212"/>
      <c r="DR186" s="212"/>
      <c r="DS186" s="212"/>
      <c r="DT186" s="212"/>
      <c r="DU186" s="212"/>
      <c r="DV186" s="212"/>
      <c r="DW186" s="212"/>
      <c r="DX186" s="212"/>
      <c r="DY186" s="212"/>
      <c r="DZ186" s="212"/>
      <c r="EA186" s="212"/>
      <c r="EB186" s="212"/>
      <c r="EC186" s="212"/>
      <c r="ED186" s="212"/>
      <c r="EE186" s="212"/>
      <c r="EF186" s="212"/>
      <c r="EG186" s="212"/>
      <c r="EH186" s="212"/>
      <c r="EI186" s="212"/>
      <c r="EJ186" s="212"/>
      <c r="EK186" s="212"/>
      <c r="EL186" s="212"/>
      <c r="EM186" s="212"/>
      <c r="EN186" s="212"/>
      <c r="EO186" s="212"/>
      <c r="EP186" s="212"/>
      <c r="EQ186" s="212"/>
      <c r="ER186" s="212"/>
      <c r="ES186" s="212"/>
      <c r="ET186" s="212"/>
      <c r="EU186" s="212"/>
      <c r="EV186" s="212"/>
      <c r="EW186" s="212"/>
    </row>
    <row r="187" spans="1:153" ht="21" customHeight="1" x14ac:dyDescent="0.15">
      <c r="A187" s="13">
        <v>181</v>
      </c>
      <c r="B187" s="13" t="s">
        <v>347</v>
      </c>
      <c r="C187" s="169"/>
      <c r="D187" s="38"/>
      <c r="E187" s="89">
        <v>1</v>
      </c>
      <c r="F187" s="38">
        <v>1</v>
      </c>
      <c r="G187" s="38">
        <v>1</v>
      </c>
      <c r="H187" s="38"/>
      <c r="I187" s="38"/>
      <c r="J187" s="38">
        <v>1</v>
      </c>
      <c r="K187" s="38"/>
      <c r="L187" s="38"/>
      <c r="M187" s="38"/>
      <c r="N187" s="38">
        <v>1</v>
      </c>
      <c r="O187" s="38"/>
      <c r="P187" s="38"/>
      <c r="Q187" s="38"/>
      <c r="R187" s="38">
        <v>1</v>
      </c>
      <c r="S187" s="38"/>
      <c r="T187" s="89"/>
      <c r="U187" s="172" t="s">
        <v>506</v>
      </c>
      <c r="V187" s="38">
        <v>1</v>
      </c>
      <c r="W187" s="38">
        <v>1</v>
      </c>
      <c r="X187" s="38"/>
      <c r="Y187" s="89"/>
      <c r="Z187" s="38">
        <v>1</v>
      </c>
      <c r="AA187" s="89"/>
      <c r="AB187" s="38">
        <v>1</v>
      </c>
      <c r="AC187" s="89"/>
      <c r="AD187" s="38"/>
      <c r="AE187" s="38"/>
      <c r="AF187" s="171" t="s">
        <v>992</v>
      </c>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c r="BR187" s="212"/>
      <c r="BS187" s="212"/>
      <c r="BT187" s="212"/>
      <c r="BU187" s="212"/>
      <c r="BV187" s="212"/>
      <c r="BW187" s="212"/>
      <c r="BX187" s="212"/>
      <c r="BY187" s="212"/>
      <c r="BZ187" s="212"/>
      <c r="CA187" s="212"/>
      <c r="CB187" s="212"/>
      <c r="CC187" s="212"/>
      <c r="CD187" s="212"/>
      <c r="CE187" s="212"/>
      <c r="CF187" s="212"/>
      <c r="CG187" s="212"/>
      <c r="CH187" s="212"/>
      <c r="CI187" s="212"/>
      <c r="CJ187" s="212"/>
      <c r="CK187" s="212"/>
      <c r="CL187" s="212"/>
      <c r="CM187" s="212"/>
      <c r="CN187" s="212"/>
      <c r="CO187" s="212"/>
      <c r="CP187" s="212"/>
      <c r="CQ187" s="212"/>
      <c r="CR187" s="212"/>
      <c r="CS187" s="212"/>
      <c r="CT187" s="212"/>
      <c r="CU187" s="212"/>
      <c r="CV187" s="212"/>
      <c r="CW187" s="212"/>
      <c r="CX187" s="212"/>
      <c r="CY187" s="212"/>
      <c r="CZ187" s="212"/>
      <c r="DA187" s="212"/>
      <c r="DB187" s="212"/>
      <c r="DC187" s="212"/>
      <c r="DD187" s="212"/>
      <c r="DE187" s="212"/>
      <c r="DF187" s="212"/>
      <c r="DG187" s="212"/>
      <c r="DH187" s="212"/>
      <c r="DI187" s="212"/>
      <c r="DJ187" s="212"/>
      <c r="DK187" s="212"/>
      <c r="DL187" s="212"/>
      <c r="DM187" s="212"/>
      <c r="DN187" s="212"/>
      <c r="DO187" s="212"/>
      <c r="DP187" s="212"/>
      <c r="DQ187" s="212"/>
      <c r="DR187" s="212"/>
      <c r="DS187" s="212"/>
      <c r="DT187" s="212"/>
      <c r="DU187" s="212"/>
      <c r="DV187" s="212"/>
      <c r="DW187" s="212"/>
      <c r="DX187" s="212"/>
      <c r="DY187" s="212"/>
      <c r="DZ187" s="212"/>
      <c r="EA187" s="212"/>
      <c r="EB187" s="212"/>
      <c r="EC187" s="212"/>
      <c r="ED187" s="212"/>
      <c r="EE187" s="212"/>
      <c r="EF187" s="212"/>
      <c r="EG187" s="212"/>
      <c r="EH187" s="212"/>
      <c r="EI187" s="212"/>
      <c r="EJ187" s="212"/>
      <c r="EK187" s="212"/>
      <c r="EL187" s="212"/>
      <c r="EM187" s="212"/>
      <c r="EN187" s="212"/>
      <c r="EO187" s="212"/>
      <c r="EP187" s="212"/>
      <c r="EQ187" s="212"/>
      <c r="ER187" s="212"/>
      <c r="ES187" s="212"/>
      <c r="ET187" s="212"/>
      <c r="EU187" s="212"/>
      <c r="EV187" s="212"/>
      <c r="EW187" s="212"/>
    </row>
    <row r="188" spans="1:153" ht="21" customHeight="1" x14ac:dyDescent="0.15">
      <c r="A188" s="13">
        <v>182</v>
      </c>
      <c r="B188" s="13" t="s">
        <v>347</v>
      </c>
      <c r="C188" s="169">
        <v>1</v>
      </c>
      <c r="D188" s="38"/>
      <c r="E188" s="89"/>
      <c r="F188" s="38"/>
      <c r="G188" s="38">
        <v>1</v>
      </c>
      <c r="H188" s="38">
        <v>1</v>
      </c>
      <c r="I188" s="38"/>
      <c r="J188" s="38">
        <v>1</v>
      </c>
      <c r="K188" s="38"/>
      <c r="L188" s="38">
        <v>1</v>
      </c>
      <c r="M188" s="38"/>
      <c r="N188" s="38"/>
      <c r="O188" s="38"/>
      <c r="P188" s="38"/>
      <c r="Q188" s="38"/>
      <c r="R188" s="38"/>
      <c r="S188" s="38">
        <v>1</v>
      </c>
      <c r="T188" s="89"/>
      <c r="U188" s="172" t="s">
        <v>507</v>
      </c>
      <c r="V188" s="38">
        <v>1</v>
      </c>
      <c r="W188" s="38">
        <v>1</v>
      </c>
      <c r="X188" s="38"/>
      <c r="Y188" s="89"/>
      <c r="Z188" s="38">
        <v>1</v>
      </c>
      <c r="AA188" s="89"/>
      <c r="AB188" s="38">
        <v>1</v>
      </c>
      <c r="AC188" s="89"/>
      <c r="AD188" s="38"/>
      <c r="AE188" s="38"/>
      <c r="AF188" s="171" t="s">
        <v>993</v>
      </c>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2"/>
      <c r="BR188" s="212"/>
      <c r="BS188" s="212"/>
      <c r="BT188" s="212"/>
      <c r="BU188" s="212"/>
      <c r="BV188" s="212"/>
      <c r="BW188" s="212"/>
      <c r="BX188" s="212"/>
      <c r="BY188" s="212"/>
      <c r="BZ188" s="212"/>
      <c r="CA188" s="212"/>
      <c r="CB188" s="212"/>
      <c r="CC188" s="212"/>
      <c r="CD188" s="212"/>
      <c r="CE188" s="212"/>
      <c r="CF188" s="212"/>
      <c r="CG188" s="212"/>
      <c r="CH188" s="212"/>
      <c r="CI188" s="212"/>
      <c r="CJ188" s="212"/>
      <c r="CK188" s="212"/>
      <c r="CL188" s="212"/>
      <c r="CM188" s="212"/>
      <c r="CN188" s="212"/>
      <c r="CO188" s="212"/>
      <c r="CP188" s="212"/>
      <c r="CQ188" s="212"/>
      <c r="CR188" s="212"/>
      <c r="CS188" s="212"/>
      <c r="CT188" s="212"/>
      <c r="CU188" s="212"/>
      <c r="CV188" s="212"/>
      <c r="CW188" s="212"/>
      <c r="CX188" s="212"/>
      <c r="CY188" s="212"/>
      <c r="CZ188" s="212"/>
      <c r="DA188" s="212"/>
      <c r="DB188" s="212"/>
      <c r="DC188" s="212"/>
      <c r="DD188" s="212"/>
      <c r="DE188" s="212"/>
      <c r="DF188" s="212"/>
      <c r="DG188" s="212"/>
      <c r="DH188" s="212"/>
      <c r="DI188" s="212"/>
      <c r="DJ188" s="212"/>
      <c r="DK188" s="212"/>
      <c r="DL188" s="212"/>
      <c r="DM188" s="212"/>
      <c r="DN188" s="212"/>
      <c r="DO188" s="212"/>
      <c r="DP188" s="212"/>
      <c r="DQ188" s="212"/>
      <c r="DR188" s="212"/>
      <c r="DS188" s="212"/>
      <c r="DT188" s="212"/>
      <c r="DU188" s="212"/>
      <c r="DV188" s="212"/>
      <c r="DW188" s="212"/>
      <c r="DX188" s="212"/>
      <c r="DY188" s="212"/>
      <c r="DZ188" s="212"/>
      <c r="EA188" s="212"/>
      <c r="EB188" s="212"/>
      <c r="EC188" s="212"/>
      <c r="ED188" s="212"/>
      <c r="EE188" s="212"/>
      <c r="EF188" s="212"/>
      <c r="EG188" s="212"/>
      <c r="EH188" s="212"/>
      <c r="EI188" s="212"/>
      <c r="EJ188" s="212"/>
      <c r="EK188" s="212"/>
      <c r="EL188" s="212"/>
      <c r="EM188" s="212"/>
      <c r="EN188" s="212"/>
      <c r="EO188" s="212"/>
      <c r="EP188" s="212"/>
      <c r="EQ188" s="212"/>
      <c r="ER188" s="212"/>
      <c r="ES188" s="212"/>
      <c r="ET188" s="212"/>
      <c r="EU188" s="212"/>
      <c r="EV188" s="212"/>
      <c r="EW188" s="212"/>
    </row>
    <row r="189" spans="1:153" ht="21" customHeight="1" x14ac:dyDescent="0.15">
      <c r="A189" s="13">
        <v>183</v>
      </c>
      <c r="B189" s="13" t="s">
        <v>347</v>
      </c>
      <c r="C189" s="169">
        <v>1</v>
      </c>
      <c r="D189" s="38"/>
      <c r="E189" s="89"/>
      <c r="F189" s="38"/>
      <c r="G189" s="38">
        <v>1</v>
      </c>
      <c r="H189" s="38"/>
      <c r="I189" s="38"/>
      <c r="J189" s="38"/>
      <c r="K189" s="38"/>
      <c r="L189" s="38">
        <v>1</v>
      </c>
      <c r="M189" s="38"/>
      <c r="N189" s="38"/>
      <c r="O189" s="38"/>
      <c r="P189" s="38"/>
      <c r="Q189" s="38"/>
      <c r="R189" s="38"/>
      <c r="S189" s="38"/>
      <c r="T189" s="89">
        <v>1</v>
      </c>
      <c r="U189" s="172" t="s">
        <v>312</v>
      </c>
      <c r="V189" s="38">
        <v>1</v>
      </c>
      <c r="W189" s="38"/>
      <c r="X189" s="38">
        <v>1</v>
      </c>
      <c r="Y189" s="89"/>
      <c r="Z189" s="38"/>
      <c r="AA189" s="89">
        <v>1</v>
      </c>
      <c r="AB189" s="38">
        <v>1</v>
      </c>
      <c r="AC189" s="89"/>
      <c r="AD189" s="38"/>
      <c r="AE189" s="38"/>
      <c r="AF189" s="171" t="s">
        <v>994</v>
      </c>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c r="BT189" s="212"/>
      <c r="BU189" s="212"/>
      <c r="BV189" s="212"/>
      <c r="BW189" s="212"/>
      <c r="BX189" s="212"/>
      <c r="BY189" s="212"/>
      <c r="BZ189" s="212"/>
      <c r="CA189" s="212"/>
      <c r="CB189" s="212"/>
      <c r="CC189" s="212"/>
      <c r="CD189" s="212"/>
      <c r="CE189" s="212"/>
      <c r="CF189" s="212"/>
      <c r="CG189" s="212"/>
      <c r="CH189" s="212"/>
      <c r="CI189" s="212"/>
      <c r="CJ189" s="212"/>
      <c r="CK189" s="212"/>
      <c r="CL189" s="212"/>
      <c r="CM189" s="212"/>
      <c r="CN189" s="212"/>
      <c r="CO189" s="212"/>
      <c r="CP189" s="212"/>
      <c r="CQ189" s="212"/>
      <c r="CR189" s="212"/>
      <c r="CS189" s="212"/>
      <c r="CT189" s="212"/>
      <c r="CU189" s="212"/>
      <c r="CV189" s="212"/>
      <c r="CW189" s="212"/>
      <c r="CX189" s="212"/>
      <c r="CY189" s="212"/>
      <c r="CZ189" s="212"/>
      <c r="DA189" s="212"/>
      <c r="DB189" s="212"/>
      <c r="DC189" s="212"/>
      <c r="DD189" s="212"/>
      <c r="DE189" s="212"/>
      <c r="DF189" s="212"/>
      <c r="DG189" s="212"/>
      <c r="DH189" s="212"/>
      <c r="DI189" s="212"/>
      <c r="DJ189" s="212"/>
      <c r="DK189" s="212"/>
      <c r="DL189" s="212"/>
      <c r="DM189" s="212"/>
      <c r="DN189" s="212"/>
      <c r="DO189" s="212"/>
      <c r="DP189" s="212"/>
      <c r="DQ189" s="212"/>
      <c r="DR189" s="212"/>
      <c r="DS189" s="212"/>
      <c r="DT189" s="212"/>
      <c r="DU189" s="212"/>
      <c r="DV189" s="212"/>
      <c r="DW189" s="212"/>
      <c r="DX189" s="212"/>
      <c r="DY189" s="212"/>
      <c r="DZ189" s="212"/>
      <c r="EA189" s="212"/>
      <c r="EB189" s="212"/>
      <c r="EC189" s="212"/>
      <c r="ED189" s="212"/>
      <c r="EE189" s="212"/>
      <c r="EF189" s="212"/>
      <c r="EG189" s="212"/>
      <c r="EH189" s="212"/>
      <c r="EI189" s="212"/>
      <c r="EJ189" s="212"/>
      <c r="EK189" s="212"/>
      <c r="EL189" s="212"/>
      <c r="EM189" s="212"/>
      <c r="EN189" s="212"/>
      <c r="EO189" s="212"/>
      <c r="EP189" s="212"/>
      <c r="EQ189" s="212"/>
      <c r="ER189" s="212"/>
      <c r="ES189" s="212"/>
      <c r="ET189" s="212"/>
      <c r="EU189" s="212"/>
      <c r="EV189" s="212"/>
      <c r="EW189" s="212"/>
    </row>
    <row r="190" spans="1:153" ht="21" customHeight="1" x14ac:dyDescent="0.15">
      <c r="A190" s="13">
        <v>184</v>
      </c>
      <c r="B190" s="13" t="s">
        <v>347</v>
      </c>
      <c r="C190" s="169">
        <v>1</v>
      </c>
      <c r="D190" s="38"/>
      <c r="E190" s="89"/>
      <c r="F190" s="38">
        <v>1</v>
      </c>
      <c r="G190" s="38">
        <v>1</v>
      </c>
      <c r="H190" s="38"/>
      <c r="I190" s="38"/>
      <c r="J190" s="38"/>
      <c r="K190" s="38">
        <v>1</v>
      </c>
      <c r="L190" s="38"/>
      <c r="M190" s="38"/>
      <c r="N190" s="38"/>
      <c r="O190" s="38"/>
      <c r="P190" s="38"/>
      <c r="Q190" s="38"/>
      <c r="R190" s="38"/>
      <c r="S190" s="38"/>
      <c r="T190" s="89">
        <v>1</v>
      </c>
      <c r="U190" s="172" t="s">
        <v>508</v>
      </c>
      <c r="V190" s="38"/>
      <c r="W190" s="38"/>
      <c r="X190" s="38"/>
      <c r="Y190" s="89">
        <v>1</v>
      </c>
      <c r="Z190" s="38"/>
      <c r="AA190" s="89">
        <v>1</v>
      </c>
      <c r="AB190" s="38">
        <v>1</v>
      </c>
      <c r="AC190" s="89"/>
      <c r="AD190" s="38"/>
      <c r="AE190" s="38"/>
      <c r="AF190" s="171" t="s">
        <v>995</v>
      </c>
      <c r="AG190" s="108"/>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c r="BT190" s="212"/>
      <c r="BU190" s="212"/>
      <c r="BV190" s="212"/>
      <c r="BW190" s="212"/>
      <c r="BX190" s="212"/>
      <c r="BY190" s="212"/>
      <c r="BZ190" s="212"/>
      <c r="CA190" s="212"/>
      <c r="CB190" s="212"/>
      <c r="CC190" s="212"/>
      <c r="CD190" s="212"/>
      <c r="CE190" s="212"/>
      <c r="CF190" s="212"/>
      <c r="CG190" s="212"/>
      <c r="CH190" s="212"/>
      <c r="CI190" s="212"/>
      <c r="CJ190" s="212"/>
      <c r="CK190" s="212"/>
      <c r="CL190" s="212"/>
      <c r="CM190" s="212"/>
      <c r="CN190" s="212"/>
      <c r="CO190" s="212"/>
      <c r="CP190" s="212"/>
      <c r="CQ190" s="212"/>
      <c r="CR190" s="212"/>
      <c r="CS190" s="212"/>
      <c r="CT190" s="212"/>
      <c r="CU190" s="212"/>
      <c r="CV190" s="212"/>
      <c r="CW190" s="212"/>
      <c r="CX190" s="212"/>
      <c r="CY190" s="212"/>
      <c r="CZ190" s="212"/>
      <c r="DA190" s="212"/>
      <c r="DB190" s="212"/>
      <c r="DC190" s="212"/>
      <c r="DD190" s="212"/>
      <c r="DE190" s="212"/>
      <c r="DF190" s="212"/>
      <c r="DG190" s="212"/>
      <c r="DH190" s="212"/>
      <c r="DI190" s="212"/>
      <c r="DJ190" s="212"/>
      <c r="DK190" s="212"/>
      <c r="DL190" s="212"/>
      <c r="DM190" s="212"/>
      <c r="DN190" s="212"/>
      <c r="DO190" s="212"/>
      <c r="DP190" s="212"/>
      <c r="DQ190" s="212"/>
      <c r="DR190" s="212"/>
      <c r="DS190" s="212"/>
      <c r="DT190" s="212"/>
      <c r="DU190" s="212"/>
      <c r="DV190" s="212"/>
      <c r="DW190" s="212"/>
      <c r="DX190" s="212"/>
      <c r="DY190" s="212"/>
      <c r="DZ190" s="212"/>
      <c r="EA190" s="212"/>
      <c r="EB190" s="212"/>
      <c r="EC190" s="212"/>
      <c r="ED190" s="212"/>
      <c r="EE190" s="212"/>
      <c r="EF190" s="212"/>
      <c r="EG190" s="212"/>
      <c r="EH190" s="212"/>
      <c r="EI190" s="212"/>
      <c r="EJ190" s="212"/>
      <c r="EK190" s="212"/>
      <c r="EL190" s="212"/>
      <c r="EM190" s="212"/>
      <c r="EN190" s="212"/>
      <c r="EO190" s="212"/>
      <c r="EP190" s="212"/>
      <c r="EQ190" s="212"/>
      <c r="ER190" s="212"/>
      <c r="ES190" s="212"/>
      <c r="ET190" s="212"/>
      <c r="EU190" s="212"/>
      <c r="EV190" s="212"/>
      <c r="EW190" s="212"/>
    </row>
    <row r="191" spans="1:153" ht="21" customHeight="1" x14ac:dyDescent="0.15">
      <c r="A191" s="13">
        <v>185</v>
      </c>
      <c r="B191" s="13" t="s">
        <v>347</v>
      </c>
      <c r="C191" s="169"/>
      <c r="D191" s="38"/>
      <c r="E191" s="89">
        <v>1</v>
      </c>
      <c r="F191" s="38"/>
      <c r="G191" s="38">
        <v>1</v>
      </c>
      <c r="H191" s="38"/>
      <c r="I191" s="38"/>
      <c r="J191" s="38">
        <v>1</v>
      </c>
      <c r="K191" s="38">
        <v>1</v>
      </c>
      <c r="L191" s="38"/>
      <c r="M191" s="38"/>
      <c r="N191" s="38"/>
      <c r="O191" s="38"/>
      <c r="P191" s="38">
        <v>1</v>
      </c>
      <c r="Q191" s="38"/>
      <c r="R191" s="38">
        <v>1</v>
      </c>
      <c r="S191" s="38">
        <v>1</v>
      </c>
      <c r="T191" s="89">
        <v>1</v>
      </c>
      <c r="U191" s="172" t="s">
        <v>509</v>
      </c>
      <c r="V191" s="38">
        <v>1</v>
      </c>
      <c r="W191" s="38">
        <v>1</v>
      </c>
      <c r="X191" s="38"/>
      <c r="Y191" s="89">
        <v>1</v>
      </c>
      <c r="Z191" s="38">
        <v>1</v>
      </c>
      <c r="AA191" s="89"/>
      <c r="AB191" s="38">
        <v>1</v>
      </c>
      <c r="AC191" s="89"/>
      <c r="AD191" s="38"/>
      <c r="AE191" s="38"/>
      <c r="AF191" s="171" t="s">
        <v>996</v>
      </c>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c r="BT191" s="212"/>
      <c r="BU191" s="212"/>
      <c r="BV191" s="212"/>
      <c r="BW191" s="212"/>
      <c r="BX191" s="212"/>
      <c r="BY191" s="212"/>
      <c r="BZ191" s="212"/>
      <c r="CA191" s="212"/>
      <c r="CB191" s="212"/>
      <c r="CC191" s="212"/>
      <c r="CD191" s="212"/>
      <c r="CE191" s="212"/>
      <c r="CF191" s="212"/>
      <c r="CG191" s="212"/>
      <c r="CH191" s="212"/>
      <c r="CI191" s="212"/>
      <c r="CJ191" s="212"/>
      <c r="CK191" s="212"/>
      <c r="CL191" s="212"/>
      <c r="CM191" s="212"/>
      <c r="CN191" s="212"/>
      <c r="CO191" s="212"/>
      <c r="CP191" s="212"/>
      <c r="CQ191" s="212"/>
      <c r="CR191" s="212"/>
      <c r="CS191" s="212"/>
      <c r="CT191" s="212"/>
      <c r="CU191" s="212"/>
      <c r="CV191" s="212"/>
      <c r="CW191" s="212"/>
      <c r="CX191" s="212"/>
      <c r="CY191" s="212"/>
      <c r="CZ191" s="212"/>
      <c r="DA191" s="212"/>
      <c r="DB191" s="212"/>
      <c r="DC191" s="212"/>
      <c r="DD191" s="212"/>
      <c r="DE191" s="212"/>
      <c r="DF191" s="212"/>
      <c r="DG191" s="212"/>
      <c r="DH191" s="212"/>
      <c r="DI191" s="212"/>
      <c r="DJ191" s="212"/>
      <c r="DK191" s="212"/>
      <c r="DL191" s="212"/>
      <c r="DM191" s="212"/>
      <c r="DN191" s="212"/>
      <c r="DO191" s="212"/>
      <c r="DP191" s="212"/>
      <c r="DQ191" s="212"/>
      <c r="DR191" s="212"/>
      <c r="DS191" s="212"/>
      <c r="DT191" s="212"/>
      <c r="DU191" s="212"/>
      <c r="DV191" s="212"/>
      <c r="DW191" s="212"/>
      <c r="DX191" s="212"/>
      <c r="DY191" s="212"/>
      <c r="DZ191" s="212"/>
      <c r="EA191" s="212"/>
      <c r="EB191" s="212"/>
      <c r="EC191" s="212"/>
      <c r="ED191" s="212"/>
      <c r="EE191" s="212"/>
      <c r="EF191" s="212"/>
      <c r="EG191" s="212"/>
      <c r="EH191" s="212"/>
      <c r="EI191" s="212"/>
      <c r="EJ191" s="212"/>
      <c r="EK191" s="212"/>
      <c r="EL191" s="212"/>
      <c r="EM191" s="212"/>
      <c r="EN191" s="212"/>
      <c r="EO191" s="212"/>
      <c r="EP191" s="212"/>
      <c r="EQ191" s="212"/>
      <c r="ER191" s="212"/>
      <c r="ES191" s="212"/>
      <c r="ET191" s="212"/>
      <c r="EU191" s="212"/>
      <c r="EV191" s="212"/>
      <c r="EW191" s="212"/>
    </row>
    <row r="192" spans="1:153" ht="21" customHeight="1" x14ac:dyDescent="0.15">
      <c r="A192" s="13">
        <v>186</v>
      </c>
      <c r="B192" s="13" t="s">
        <v>347</v>
      </c>
      <c r="C192" s="169">
        <v>1</v>
      </c>
      <c r="D192" s="38"/>
      <c r="E192" s="89"/>
      <c r="F192" s="38"/>
      <c r="G192" s="38"/>
      <c r="H192" s="38">
        <v>1</v>
      </c>
      <c r="I192" s="38"/>
      <c r="J192" s="38"/>
      <c r="K192" s="38"/>
      <c r="L192" s="38">
        <v>1</v>
      </c>
      <c r="M192" s="38"/>
      <c r="N192" s="38"/>
      <c r="O192" s="38"/>
      <c r="P192" s="38"/>
      <c r="Q192" s="38"/>
      <c r="R192" s="38"/>
      <c r="S192" s="38">
        <v>1</v>
      </c>
      <c r="T192" s="89"/>
      <c r="U192" s="172" t="s">
        <v>511</v>
      </c>
      <c r="V192" s="38">
        <v>1</v>
      </c>
      <c r="W192" s="38"/>
      <c r="X192" s="38">
        <v>1</v>
      </c>
      <c r="Y192" s="89">
        <v>1</v>
      </c>
      <c r="Z192" s="38">
        <v>1</v>
      </c>
      <c r="AA192" s="89"/>
      <c r="AB192" s="38">
        <v>1</v>
      </c>
      <c r="AC192" s="89"/>
      <c r="AD192" s="38"/>
      <c r="AE192" s="38"/>
      <c r="AF192" s="171" t="s">
        <v>997</v>
      </c>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c r="BT192" s="212"/>
      <c r="BU192" s="212"/>
      <c r="BV192" s="212"/>
      <c r="BW192" s="212"/>
      <c r="BX192" s="212"/>
      <c r="BY192" s="212"/>
      <c r="BZ192" s="212"/>
      <c r="CA192" s="212"/>
      <c r="CB192" s="212"/>
      <c r="CC192" s="212"/>
      <c r="CD192" s="212"/>
      <c r="CE192" s="212"/>
      <c r="CF192" s="212"/>
      <c r="CG192" s="212"/>
      <c r="CH192" s="212"/>
      <c r="CI192" s="212"/>
      <c r="CJ192" s="212"/>
      <c r="CK192" s="212"/>
      <c r="CL192" s="212"/>
      <c r="CM192" s="212"/>
      <c r="CN192" s="212"/>
      <c r="CO192" s="212"/>
      <c r="CP192" s="212"/>
      <c r="CQ192" s="212"/>
      <c r="CR192" s="212"/>
      <c r="CS192" s="212"/>
      <c r="CT192" s="212"/>
      <c r="CU192" s="212"/>
      <c r="CV192" s="212"/>
      <c r="CW192" s="212"/>
      <c r="CX192" s="212"/>
      <c r="CY192" s="212"/>
      <c r="CZ192" s="212"/>
      <c r="DA192" s="212"/>
      <c r="DB192" s="212"/>
      <c r="DC192" s="212"/>
      <c r="DD192" s="212"/>
      <c r="DE192" s="212"/>
      <c r="DF192" s="212"/>
      <c r="DG192" s="212"/>
      <c r="DH192" s="212"/>
      <c r="DI192" s="212"/>
      <c r="DJ192" s="212"/>
      <c r="DK192" s="212"/>
      <c r="DL192" s="212"/>
      <c r="DM192" s="212"/>
      <c r="DN192" s="212"/>
      <c r="DO192" s="212"/>
      <c r="DP192" s="212"/>
      <c r="DQ192" s="212"/>
      <c r="DR192" s="212"/>
      <c r="DS192" s="212"/>
      <c r="DT192" s="212"/>
      <c r="DU192" s="212"/>
      <c r="DV192" s="212"/>
      <c r="DW192" s="212"/>
      <c r="DX192" s="212"/>
      <c r="DY192" s="212"/>
      <c r="DZ192" s="212"/>
      <c r="EA192" s="212"/>
      <c r="EB192" s="212"/>
      <c r="EC192" s="212"/>
      <c r="ED192" s="212"/>
      <c r="EE192" s="212"/>
      <c r="EF192" s="212"/>
      <c r="EG192" s="212"/>
      <c r="EH192" s="212"/>
      <c r="EI192" s="212"/>
      <c r="EJ192" s="212"/>
      <c r="EK192" s="212"/>
      <c r="EL192" s="212"/>
      <c r="EM192" s="212"/>
      <c r="EN192" s="212"/>
      <c r="EO192" s="212"/>
      <c r="EP192" s="212"/>
      <c r="EQ192" s="212"/>
      <c r="ER192" s="212"/>
      <c r="ES192" s="212"/>
      <c r="ET192" s="212"/>
      <c r="EU192" s="212"/>
      <c r="EV192" s="212"/>
      <c r="EW192" s="212"/>
    </row>
    <row r="193" spans="1:153" ht="21" customHeight="1" x14ac:dyDescent="0.15">
      <c r="A193" s="13">
        <v>187</v>
      </c>
      <c r="B193" s="13" t="s">
        <v>347</v>
      </c>
      <c r="C193" s="169"/>
      <c r="D193" s="38"/>
      <c r="E193" s="89">
        <v>1</v>
      </c>
      <c r="F193" s="38"/>
      <c r="G193" s="38"/>
      <c r="H193" s="38"/>
      <c r="I193" s="38"/>
      <c r="J193" s="38"/>
      <c r="K193" s="38"/>
      <c r="L193" s="38">
        <v>1</v>
      </c>
      <c r="M193" s="38">
        <v>1</v>
      </c>
      <c r="N193" s="38"/>
      <c r="O193" s="38"/>
      <c r="P193" s="38"/>
      <c r="Q193" s="38">
        <v>1</v>
      </c>
      <c r="R193" s="38"/>
      <c r="S193" s="38">
        <v>1</v>
      </c>
      <c r="T193" s="89">
        <v>1</v>
      </c>
      <c r="U193" s="172" t="s">
        <v>512</v>
      </c>
      <c r="V193" s="38">
        <v>1</v>
      </c>
      <c r="W193" s="38">
        <v>1</v>
      </c>
      <c r="X193" s="38">
        <v>1</v>
      </c>
      <c r="Y193" s="89">
        <v>1</v>
      </c>
      <c r="Z193" s="38"/>
      <c r="AA193" s="89">
        <v>1</v>
      </c>
      <c r="AB193" s="38">
        <v>1</v>
      </c>
      <c r="AC193" s="89"/>
      <c r="AD193" s="38"/>
      <c r="AE193" s="38"/>
      <c r="AF193" s="171" t="s">
        <v>998</v>
      </c>
      <c r="AQ193" s="212"/>
      <c r="AR193" s="212"/>
      <c r="AS193" s="212"/>
      <c r="AT193" s="212"/>
      <c r="AU193" s="212"/>
      <c r="AV193" s="212"/>
      <c r="AW193" s="212"/>
      <c r="AX193" s="212"/>
      <c r="AY193" s="212"/>
      <c r="AZ193" s="212"/>
      <c r="BA193" s="212"/>
      <c r="BB193" s="212"/>
      <c r="BC193" s="212"/>
      <c r="BD193" s="212"/>
      <c r="BE193" s="212"/>
      <c r="BF193" s="212"/>
      <c r="BG193" s="212"/>
      <c r="BH193" s="212"/>
      <c r="BI193" s="212"/>
      <c r="BJ193" s="212"/>
      <c r="BK193" s="212"/>
      <c r="BL193" s="212"/>
      <c r="BM193" s="212"/>
      <c r="BN193" s="212"/>
      <c r="BO193" s="212"/>
      <c r="BP193" s="212"/>
      <c r="BQ193" s="212"/>
      <c r="BR193" s="212"/>
      <c r="BS193" s="212"/>
      <c r="BT193" s="212"/>
      <c r="BU193" s="212"/>
      <c r="BV193" s="212"/>
      <c r="BW193" s="212"/>
      <c r="BX193" s="212"/>
      <c r="BY193" s="212"/>
      <c r="BZ193" s="212"/>
      <c r="CA193" s="212"/>
      <c r="CB193" s="212"/>
      <c r="CC193" s="212"/>
      <c r="CD193" s="212"/>
      <c r="CE193" s="212"/>
      <c r="CF193" s="212"/>
      <c r="CG193" s="212"/>
      <c r="CH193" s="212"/>
      <c r="CI193" s="212"/>
      <c r="CJ193" s="212"/>
      <c r="CK193" s="212"/>
      <c r="CL193" s="212"/>
      <c r="CM193" s="212"/>
      <c r="CN193" s="212"/>
      <c r="CO193" s="212"/>
      <c r="CP193" s="212"/>
      <c r="CQ193" s="212"/>
      <c r="CR193" s="212"/>
      <c r="CS193" s="212"/>
      <c r="CT193" s="212"/>
      <c r="CU193" s="212"/>
      <c r="CV193" s="212"/>
      <c r="CW193" s="212"/>
      <c r="CX193" s="212"/>
      <c r="CY193" s="212"/>
      <c r="CZ193" s="212"/>
      <c r="DA193" s="212"/>
      <c r="DB193" s="212"/>
      <c r="DC193" s="212"/>
      <c r="DD193" s="212"/>
      <c r="DE193" s="212"/>
      <c r="DF193" s="212"/>
      <c r="DG193" s="212"/>
      <c r="DH193" s="212"/>
      <c r="DI193" s="212"/>
      <c r="DJ193" s="212"/>
      <c r="DK193" s="212"/>
      <c r="DL193" s="212"/>
      <c r="DM193" s="212"/>
      <c r="DN193" s="212"/>
      <c r="DO193" s="212"/>
      <c r="DP193" s="212"/>
      <c r="DQ193" s="212"/>
      <c r="DR193" s="212"/>
      <c r="DS193" s="212"/>
      <c r="DT193" s="212"/>
      <c r="DU193" s="212"/>
      <c r="DV193" s="212"/>
      <c r="DW193" s="212"/>
      <c r="DX193" s="212"/>
      <c r="DY193" s="212"/>
      <c r="DZ193" s="212"/>
      <c r="EA193" s="212"/>
      <c r="EB193" s="212"/>
      <c r="EC193" s="212"/>
      <c r="ED193" s="212"/>
      <c r="EE193" s="212"/>
      <c r="EF193" s="212"/>
      <c r="EG193" s="212"/>
      <c r="EH193" s="212"/>
      <c r="EI193" s="212"/>
      <c r="EJ193" s="212"/>
      <c r="EK193" s="212"/>
      <c r="EL193" s="212"/>
      <c r="EM193" s="212"/>
      <c r="EN193" s="212"/>
      <c r="EO193" s="212"/>
      <c r="EP193" s="212"/>
      <c r="EQ193" s="212"/>
      <c r="ER193" s="212"/>
      <c r="ES193" s="212"/>
      <c r="ET193" s="212"/>
      <c r="EU193" s="212"/>
      <c r="EV193" s="212"/>
      <c r="EW193" s="212"/>
    </row>
    <row r="194" spans="1:153" ht="21" customHeight="1" x14ac:dyDescent="0.15">
      <c r="A194" s="13">
        <v>188</v>
      </c>
      <c r="B194" s="13" t="s">
        <v>347</v>
      </c>
      <c r="C194" s="169"/>
      <c r="D194" s="38"/>
      <c r="E194" s="89">
        <v>1</v>
      </c>
      <c r="F194" s="38"/>
      <c r="G194" s="38">
        <v>1</v>
      </c>
      <c r="H194" s="38"/>
      <c r="I194" s="38"/>
      <c r="J194" s="38">
        <v>1</v>
      </c>
      <c r="K194" s="38"/>
      <c r="L194" s="38"/>
      <c r="M194" s="38"/>
      <c r="N194" s="38"/>
      <c r="O194" s="38"/>
      <c r="P194" s="38"/>
      <c r="Q194" s="38"/>
      <c r="R194" s="38"/>
      <c r="S194" s="38">
        <v>1</v>
      </c>
      <c r="T194" s="89"/>
      <c r="U194" s="172" t="s">
        <v>513</v>
      </c>
      <c r="V194" s="38">
        <v>1</v>
      </c>
      <c r="W194" s="38">
        <v>1</v>
      </c>
      <c r="X194" s="38"/>
      <c r="Y194" s="89"/>
      <c r="Z194" s="38">
        <v>1</v>
      </c>
      <c r="AA194" s="89"/>
      <c r="AB194" s="38"/>
      <c r="AC194" s="89">
        <v>1</v>
      </c>
      <c r="AD194" s="38"/>
      <c r="AE194" s="38"/>
      <c r="AF194" s="171" t="s">
        <v>999</v>
      </c>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c r="BT194" s="212"/>
      <c r="BU194" s="212"/>
      <c r="BV194" s="212"/>
      <c r="BW194" s="212"/>
      <c r="BX194" s="212"/>
      <c r="BY194" s="212"/>
      <c r="BZ194" s="212"/>
      <c r="CA194" s="212"/>
      <c r="CB194" s="212"/>
      <c r="CC194" s="212"/>
      <c r="CD194" s="212"/>
      <c r="CE194" s="212"/>
      <c r="CF194" s="212"/>
      <c r="CG194" s="212"/>
      <c r="CH194" s="212"/>
      <c r="CI194" s="212"/>
      <c r="CJ194" s="212"/>
      <c r="CK194" s="212"/>
      <c r="CL194" s="212"/>
      <c r="CM194" s="212"/>
      <c r="CN194" s="212"/>
      <c r="CO194" s="212"/>
      <c r="CP194" s="212"/>
      <c r="CQ194" s="212"/>
      <c r="CR194" s="212"/>
      <c r="CS194" s="212"/>
      <c r="CT194" s="212"/>
      <c r="CU194" s="212"/>
      <c r="CV194" s="212"/>
      <c r="CW194" s="212"/>
      <c r="CX194" s="212"/>
      <c r="CY194" s="212"/>
      <c r="CZ194" s="212"/>
      <c r="DA194" s="212"/>
      <c r="DB194" s="212"/>
      <c r="DC194" s="212"/>
      <c r="DD194" s="212"/>
      <c r="DE194" s="212"/>
      <c r="DF194" s="212"/>
      <c r="DG194" s="212"/>
      <c r="DH194" s="212"/>
      <c r="DI194" s="212"/>
      <c r="DJ194" s="212"/>
      <c r="DK194" s="212"/>
      <c r="DL194" s="212"/>
      <c r="DM194" s="212"/>
      <c r="DN194" s="212"/>
      <c r="DO194" s="212"/>
      <c r="DP194" s="212"/>
      <c r="DQ194" s="212"/>
      <c r="DR194" s="212"/>
      <c r="DS194" s="212"/>
      <c r="DT194" s="212"/>
      <c r="DU194" s="212"/>
      <c r="DV194" s="212"/>
      <c r="DW194" s="212"/>
      <c r="DX194" s="212"/>
      <c r="DY194" s="212"/>
      <c r="DZ194" s="212"/>
      <c r="EA194" s="212"/>
      <c r="EB194" s="212"/>
      <c r="EC194" s="212"/>
      <c r="ED194" s="212"/>
      <c r="EE194" s="212"/>
      <c r="EF194" s="212"/>
      <c r="EG194" s="212"/>
      <c r="EH194" s="212"/>
      <c r="EI194" s="212"/>
      <c r="EJ194" s="212"/>
      <c r="EK194" s="212"/>
      <c r="EL194" s="212"/>
      <c r="EM194" s="212"/>
      <c r="EN194" s="212"/>
      <c r="EO194" s="212"/>
      <c r="EP194" s="212"/>
      <c r="EQ194" s="212"/>
      <c r="ER194" s="212"/>
      <c r="ES194" s="212"/>
      <c r="ET194" s="212"/>
      <c r="EU194" s="212"/>
      <c r="EV194" s="212"/>
      <c r="EW194" s="212"/>
    </row>
    <row r="195" spans="1:153" ht="21" customHeight="1" x14ac:dyDescent="0.15">
      <c r="A195" s="13">
        <v>189</v>
      </c>
      <c r="B195" s="13" t="s">
        <v>347</v>
      </c>
      <c r="C195" s="169">
        <v>1</v>
      </c>
      <c r="D195" s="38"/>
      <c r="E195" s="89"/>
      <c r="F195" s="38">
        <v>1</v>
      </c>
      <c r="G195" s="38">
        <v>1</v>
      </c>
      <c r="H195" s="38"/>
      <c r="I195" s="38"/>
      <c r="J195" s="38">
        <v>1</v>
      </c>
      <c r="K195" s="38"/>
      <c r="L195" s="38"/>
      <c r="M195" s="38"/>
      <c r="N195" s="38"/>
      <c r="O195" s="38"/>
      <c r="P195" s="38"/>
      <c r="Q195" s="38">
        <v>1</v>
      </c>
      <c r="R195" s="38"/>
      <c r="S195" s="38"/>
      <c r="T195" s="89">
        <v>1</v>
      </c>
      <c r="U195" s="172" t="s">
        <v>514</v>
      </c>
      <c r="V195" s="38"/>
      <c r="W195" s="38"/>
      <c r="X195" s="38">
        <v>1</v>
      </c>
      <c r="Y195" s="89">
        <v>1</v>
      </c>
      <c r="Z195" s="38"/>
      <c r="AA195" s="89">
        <v>1</v>
      </c>
      <c r="AB195" s="38"/>
      <c r="AC195" s="89">
        <v>1</v>
      </c>
      <c r="AD195" s="38"/>
      <c r="AE195" s="38"/>
      <c r="AF195" s="171" t="s">
        <v>1000</v>
      </c>
    </row>
    <row r="196" spans="1:153" ht="21" customHeight="1" x14ac:dyDescent="0.15">
      <c r="A196" s="13">
        <v>190</v>
      </c>
      <c r="B196" s="13" t="s">
        <v>347</v>
      </c>
      <c r="C196" s="169">
        <v>1</v>
      </c>
      <c r="D196" s="38"/>
      <c r="E196" s="89"/>
      <c r="F196" s="38">
        <v>1</v>
      </c>
      <c r="G196" s="38">
        <v>1</v>
      </c>
      <c r="H196" s="38">
        <v>1</v>
      </c>
      <c r="I196" s="38"/>
      <c r="J196" s="38">
        <v>1</v>
      </c>
      <c r="K196" s="38"/>
      <c r="L196" s="38"/>
      <c r="M196" s="38"/>
      <c r="N196" s="38"/>
      <c r="O196" s="38"/>
      <c r="P196" s="38"/>
      <c r="Q196" s="38">
        <v>1</v>
      </c>
      <c r="R196" s="38">
        <v>1</v>
      </c>
      <c r="S196" s="38">
        <v>1</v>
      </c>
      <c r="T196" s="89"/>
      <c r="U196" s="172" t="s">
        <v>515</v>
      </c>
      <c r="V196" s="38"/>
      <c r="W196" s="38">
        <v>1</v>
      </c>
      <c r="X196" s="38">
        <v>1</v>
      </c>
      <c r="Y196" s="89">
        <v>1</v>
      </c>
      <c r="Z196" s="38"/>
      <c r="AA196" s="89">
        <v>1</v>
      </c>
      <c r="AB196" s="38"/>
      <c r="AC196" s="89">
        <v>1</v>
      </c>
      <c r="AD196" s="38"/>
      <c r="AE196" s="38"/>
      <c r="AF196" s="171" t="s">
        <v>1001</v>
      </c>
    </row>
    <row r="197" spans="1:153" ht="21" customHeight="1" x14ac:dyDescent="0.15">
      <c r="A197" s="13">
        <v>191</v>
      </c>
      <c r="B197" s="13" t="s">
        <v>347</v>
      </c>
      <c r="C197" s="169"/>
      <c r="D197" s="38"/>
      <c r="E197" s="89">
        <v>1</v>
      </c>
      <c r="F197" s="38">
        <v>1</v>
      </c>
      <c r="G197" s="38">
        <v>1</v>
      </c>
      <c r="H197" s="38"/>
      <c r="I197" s="38"/>
      <c r="J197" s="38">
        <v>1</v>
      </c>
      <c r="K197" s="38"/>
      <c r="L197" s="38">
        <v>1</v>
      </c>
      <c r="M197" s="38"/>
      <c r="N197" s="38"/>
      <c r="O197" s="38"/>
      <c r="P197" s="38"/>
      <c r="Q197" s="38">
        <v>1</v>
      </c>
      <c r="R197" s="38"/>
      <c r="S197" s="38">
        <v>1</v>
      </c>
      <c r="T197" s="89"/>
      <c r="U197" s="172" t="s">
        <v>516</v>
      </c>
      <c r="V197" s="38"/>
      <c r="W197" s="38"/>
      <c r="X197" s="38">
        <v>1</v>
      </c>
      <c r="Y197" s="89">
        <v>1</v>
      </c>
      <c r="Z197" s="38"/>
      <c r="AA197" s="89">
        <v>1</v>
      </c>
      <c r="AB197" s="38">
        <v>1</v>
      </c>
      <c r="AC197" s="89"/>
      <c r="AD197" s="38"/>
      <c r="AE197" s="38"/>
      <c r="AF197" s="171" t="s">
        <v>1002</v>
      </c>
    </row>
    <row r="198" spans="1:153" ht="21" customHeight="1" x14ac:dyDescent="0.15">
      <c r="A198" s="13">
        <v>192</v>
      </c>
      <c r="B198" s="13" t="s">
        <v>347</v>
      </c>
      <c r="C198" s="169"/>
      <c r="D198" s="38"/>
      <c r="E198" s="89">
        <v>1</v>
      </c>
      <c r="F198" s="38">
        <v>1</v>
      </c>
      <c r="G198" s="38">
        <v>1</v>
      </c>
      <c r="H198" s="38"/>
      <c r="I198" s="38"/>
      <c r="J198" s="38"/>
      <c r="K198" s="38">
        <v>1</v>
      </c>
      <c r="L198" s="38">
        <v>1</v>
      </c>
      <c r="M198" s="38"/>
      <c r="N198" s="38"/>
      <c r="O198" s="38"/>
      <c r="P198" s="38"/>
      <c r="Q198" s="38"/>
      <c r="R198" s="38"/>
      <c r="S198" s="38">
        <v>1</v>
      </c>
      <c r="T198" s="89">
        <v>1</v>
      </c>
      <c r="U198" s="172" t="s">
        <v>517</v>
      </c>
      <c r="V198" s="38">
        <v>1</v>
      </c>
      <c r="W198" s="38"/>
      <c r="X198" s="38">
        <v>1</v>
      </c>
      <c r="Y198" s="89">
        <v>1</v>
      </c>
      <c r="Z198" s="38"/>
      <c r="AA198" s="89">
        <v>1</v>
      </c>
      <c r="AB198" s="38">
        <v>1</v>
      </c>
      <c r="AC198" s="89"/>
      <c r="AD198" s="38"/>
      <c r="AE198" s="38"/>
      <c r="AF198" s="171" t="s">
        <v>1003</v>
      </c>
    </row>
    <row r="199" spans="1:153" ht="21" customHeight="1" x14ac:dyDescent="0.15">
      <c r="A199" s="13">
        <v>193</v>
      </c>
      <c r="B199" s="13" t="s">
        <v>347</v>
      </c>
      <c r="C199" s="169">
        <v>1</v>
      </c>
      <c r="D199" s="38"/>
      <c r="E199" s="89"/>
      <c r="F199" s="38">
        <v>1</v>
      </c>
      <c r="G199" s="38">
        <v>1</v>
      </c>
      <c r="H199" s="38">
        <v>1</v>
      </c>
      <c r="I199" s="38"/>
      <c r="J199" s="38"/>
      <c r="K199" s="38">
        <v>1</v>
      </c>
      <c r="L199" s="38"/>
      <c r="M199" s="38"/>
      <c r="N199" s="38"/>
      <c r="O199" s="38"/>
      <c r="P199" s="38"/>
      <c r="Q199" s="38"/>
      <c r="R199" s="38"/>
      <c r="S199" s="38">
        <v>1</v>
      </c>
      <c r="T199" s="89">
        <v>1</v>
      </c>
      <c r="U199" s="172" t="s">
        <v>519</v>
      </c>
      <c r="V199" s="38"/>
      <c r="W199" s="38">
        <v>1</v>
      </c>
      <c r="X199" s="38"/>
      <c r="Y199" s="89">
        <v>1</v>
      </c>
      <c r="Z199" s="38"/>
      <c r="AA199" s="89">
        <v>1</v>
      </c>
      <c r="AB199" s="38">
        <v>1</v>
      </c>
      <c r="AC199" s="89"/>
      <c r="AD199" s="38"/>
      <c r="AE199" s="38"/>
      <c r="AF199" s="171" t="s">
        <v>1004</v>
      </c>
      <c r="AG199" s="108"/>
    </row>
    <row r="200" spans="1:153" ht="21" customHeight="1" x14ac:dyDescent="0.15">
      <c r="A200" s="13">
        <v>194</v>
      </c>
      <c r="B200" s="13" t="s">
        <v>347</v>
      </c>
      <c r="C200" s="169">
        <v>1</v>
      </c>
      <c r="D200" s="38"/>
      <c r="E200" s="89"/>
      <c r="F200" s="38"/>
      <c r="G200" s="38">
        <v>1</v>
      </c>
      <c r="H200" s="38"/>
      <c r="I200" s="38"/>
      <c r="J200" s="38">
        <v>1</v>
      </c>
      <c r="K200" s="38">
        <v>1</v>
      </c>
      <c r="L200" s="38"/>
      <c r="M200" s="38"/>
      <c r="N200" s="38"/>
      <c r="O200" s="38"/>
      <c r="P200" s="38">
        <v>1</v>
      </c>
      <c r="Q200" s="38"/>
      <c r="R200" s="38"/>
      <c r="S200" s="38"/>
      <c r="T200" s="89"/>
      <c r="U200" s="172"/>
      <c r="V200" s="38">
        <v>1</v>
      </c>
      <c r="W200" s="38"/>
      <c r="X200" s="38"/>
      <c r="Y200" s="89"/>
      <c r="Z200" s="38">
        <v>1</v>
      </c>
      <c r="AA200" s="89"/>
      <c r="AB200" s="38">
        <v>1</v>
      </c>
      <c r="AC200" s="89"/>
      <c r="AD200" s="38"/>
      <c r="AE200" s="38"/>
      <c r="AF200" s="171" t="s">
        <v>1005</v>
      </c>
    </row>
    <row r="201" spans="1:153" ht="21" customHeight="1" x14ac:dyDescent="0.15">
      <c r="A201" s="13">
        <v>195</v>
      </c>
      <c r="B201" s="13" t="s">
        <v>347</v>
      </c>
      <c r="C201" s="169"/>
      <c r="D201" s="38"/>
      <c r="E201" s="89">
        <v>1</v>
      </c>
      <c r="F201" s="38"/>
      <c r="G201" s="38">
        <v>1</v>
      </c>
      <c r="H201" s="38"/>
      <c r="I201" s="38"/>
      <c r="J201" s="38">
        <v>1</v>
      </c>
      <c r="K201" s="38"/>
      <c r="L201" s="38"/>
      <c r="M201" s="38"/>
      <c r="N201" s="38"/>
      <c r="O201" s="38"/>
      <c r="P201" s="38"/>
      <c r="Q201" s="38"/>
      <c r="R201" s="38"/>
      <c r="S201" s="38">
        <v>1</v>
      </c>
      <c r="T201" s="89">
        <v>1</v>
      </c>
      <c r="U201" s="172" t="s">
        <v>520</v>
      </c>
      <c r="V201" s="38">
        <v>1</v>
      </c>
      <c r="W201" s="38"/>
      <c r="X201" s="38">
        <v>1</v>
      </c>
      <c r="Y201" s="89"/>
      <c r="Z201" s="38"/>
      <c r="AA201" s="89">
        <v>1</v>
      </c>
      <c r="AB201" s="38">
        <v>1</v>
      </c>
      <c r="AC201" s="89"/>
      <c r="AD201" s="38"/>
      <c r="AE201" s="38"/>
      <c r="AF201" s="171" t="s">
        <v>1006</v>
      </c>
    </row>
    <row r="202" spans="1:153" ht="21" customHeight="1" x14ac:dyDescent="0.15">
      <c r="A202" s="13">
        <v>196</v>
      </c>
      <c r="B202" s="13" t="s">
        <v>347</v>
      </c>
      <c r="C202" s="169">
        <v>1</v>
      </c>
      <c r="D202" s="38"/>
      <c r="E202" s="89"/>
      <c r="F202" s="38">
        <v>1</v>
      </c>
      <c r="G202" s="38"/>
      <c r="H202" s="38">
        <v>1</v>
      </c>
      <c r="I202" s="38"/>
      <c r="J202" s="38"/>
      <c r="K202" s="38"/>
      <c r="L202" s="38"/>
      <c r="M202" s="38"/>
      <c r="N202" s="38"/>
      <c r="O202" s="38"/>
      <c r="P202" s="38"/>
      <c r="Q202" s="38"/>
      <c r="R202" s="38"/>
      <c r="S202" s="38"/>
      <c r="T202" s="89"/>
      <c r="U202" s="172"/>
      <c r="V202" s="38"/>
      <c r="W202" s="38"/>
      <c r="X202" s="38"/>
      <c r="Y202" s="89">
        <v>1</v>
      </c>
      <c r="Z202" s="38"/>
      <c r="AA202" s="89">
        <v>1</v>
      </c>
      <c r="AB202" s="38">
        <v>1</v>
      </c>
      <c r="AC202" s="89"/>
      <c r="AD202" s="38"/>
      <c r="AE202" s="38"/>
      <c r="AF202" s="174" t="s">
        <v>1007</v>
      </c>
    </row>
    <row r="203" spans="1:153" ht="21" customHeight="1" x14ac:dyDescent="0.15">
      <c r="A203" s="13">
        <v>197</v>
      </c>
      <c r="B203" s="13" t="s">
        <v>347</v>
      </c>
      <c r="C203" s="169">
        <v>1</v>
      </c>
      <c r="D203" s="38"/>
      <c r="E203" s="89"/>
      <c r="F203" s="38">
        <v>1</v>
      </c>
      <c r="G203" s="38">
        <v>1</v>
      </c>
      <c r="H203" s="38">
        <v>1</v>
      </c>
      <c r="I203" s="38"/>
      <c r="J203" s="38"/>
      <c r="K203" s="38">
        <v>1</v>
      </c>
      <c r="L203" s="38">
        <v>1</v>
      </c>
      <c r="M203" s="38"/>
      <c r="N203" s="38"/>
      <c r="O203" s="38"/>
      <c r="P203" s="38"/>
      <c r="Q203" s="38"/>
      <c r="R203" s="38"/>
      <c r="S203" s="38">
        <v>1</v>
      </c>
      <c r="T203" s="89">
        <v>1</v>
      </c>
      <c r="U203" s="172" t="s">
        <v>521</v>
      </c>
      <c r="V203" s="38">
        <v>1</v>
      </c>
      <c r="W203" s="38">
        <v>1</v>
      </c>
      <c r="X203" s="38"/>
      <c r="Y203" s="89">
        <v>1</v>
      </c>
      <c r="Z203" s="38"/>
      <c r="AA203" s="89">
        <v>1</v>
      </c>
      <c r="AB203" s="38">
        <v>1</v>
      </c>
      <c r="AC203" s="89"/>
      <c r="AD203" s="38"/>
      <c r="AE203" s="38"/>
      <c r="AF203" s="171" t="s">
        <v>1008</v>
      </c>
    </row>
    <row r="204" spans="1:153" ht="21" customHeight="1" x14ac:dyDescent="0.15">
      <c r="A204" s="13">
        <v>198</v>
      </c>
      <c r="B204" s="13" t="s">
        <v>347</v>
      </c>
      <c r="C204" s="169">
        <v>1</v>
      </c>
      <c r="D204" s="38"/>
      <c r="E204" s="89"/>
      <c r="F204" s="38">
        <v>1</v>
      </c>
      <c r="G204" s="38">
        <v>1</v>
      </c>
      <c r="H204" s="38">
        <v>1</v>
      </c>
      <c r="I204" s="38"/>
      <c r="J204" s="38"/>
      <c r="K204" s="38">
        <v>1</v>
      </c>
      <c r="L204" s="38"/>
      <c r="M204" s="38"/>
      <c r="N204" s="38"/>
      <c r="O204" s="38"/>
      <c r="P204" s="38"/>
      <c r="Q204" s="38"/>
      <c r="R204" s="38"/>
      <c r="S204" s="38">
        <v>1</v>
      </c>
      <c r="T204" s="89"/>
      <c r="U204" s="172" t="s">
        <v>522</v>
      </c>
      <c r="V204" s="38">
        <v>1</v>
      </c>
      <c r="W204" s="38">
        <v>1</v>
      </c>
      <c r="X204" s="38"/>
      <c r="Y204" s="89">
        <v>1</v>
      </c>
      <c r="Z204" s="38"/>
      <c r="AA204" s="89">
        <v>1</v>
      </c>
      <c r="AB204" s="38">
        <v>1</v>
      </c>
      <c r="AC204" s="89"/>
      <c r="AD204" s="38"/>
      <c r="AE204" s="38"/>
      <c r="AF204" s="171" t="s">
        <v>1009</v>
      </c>
      <c r="AG204" s="108"/>
    </row>
    <row r="205" spans="1:153" ht="21" customHeight="1" x14ac:dyDescent="0.15">
      <c r="A205" s="13">
        <v>199</v>
      </c>
      <c r="B205" s="13" t="s">
        <v>347</v>
      </c>
      <c r="C205" s="169">
        <v>1</v>
      </c>
      <c r="D205" s="38"/>
      <c r="E205" s="89"/>
      <c r="F205" s="38">
        <v>1</v>
      </c>
      <c r="G205" s="38">
        <v>1</v>
      </c>
      <c r="H205" s="38"/>
      <c r="I205" s="38"/>
      <c r="J205" s="38">
        <v>1</v>
      </c>
      <c r="K205" s="38"/>
      <c r="L205" s="38"/>
      <c r="M205" s="38"/>
      <c r="N205" s="38"/>
      <c r="O205" s="38"/>
      <c r="P205" s="38"/>
      <c r="Q205" s="38"/>
      <c r="R205" s="38"/>
      <c r="S205" s="38">
        <v>1</v>
      </c>
      <c r="T205" s="89"/>
      <c r="U205" s="172"/>
      <c r="V205" s="38">
        <v>1</v>
      </c>
      <c r="W205" s="38"/>
      <c r="X205" s="38"/>
      <c r="Y205" s="89"/>
      <c r="Z205" s="38">
        <v>1</v>
      </c>
      <c r="AA205" s="89"/>
      <c r="AB205" s="38">
        <v>1</v>
      </c>
      <c r="AC205" s="89"/>
      <c r="AD205" s="38"/>
      <c r="AE205" s="38"/>
      <c r="AF205" s="171" t="s">
        <v>1010</v>
      </c>
    </row>
    <row r="206" spans="1:153" ht="21" customHeight="1" x14ac:dyDescent="0.15">
      <c r="A206" s="13">
        <v>200</v>
      </c>
      <c r="B206" s="13" t="s">
        <v>347</v>
      </c>
      <c r="C206" s="169"/>
      <c r="D206" s="38"/>
      <c r="E206" s="89">
        <v>1</v>
      </c>
      <c r="F206" s="38">
        <v>1</v>
      </c>
      <c r="G206" s="38">
        <v>1</v>
      </c>
      <c r="H206" s="38"/>
      <c r="I206" s="38">
        <v>1</v>
      </c>
      <c r="J206" s="38"/>
      <c r="K206" s="38"/>
      <c r="L206" s="38">
        <v>1</v>
      </c>
      <c r="M206" s="38"/>
      <c r="N206" s="38"/>
      <c r="O206" s="38"/>
      <c r="P206" s="38"/>
      <c r="Q206" s="38"/>
      <c r="R206" s="38"/>
      <c r="S206" s="38">
        <v>1</v>
      </c>
      <c r="T206" s="89">
        <v>1</v>
      </c>
      <c r="U206" s="172" t="s">
        <v>523</v>
      </c>
      <c r="V206" s="38"/>
      <c r="W206" s="38">
        <v>1</v>
      </c>
      <c r="X206" s="38"/>
      <c r="Y206" s="89">
        <v>1</v>
      </c>
      <c r="Z206" s="38"/>
      <c r="AA206" s="89">
        <v>1</v>
      </c>
      <c r="AB206" s="38">
        <v>1</v>
      </c>
      <c r="AC206" s="89"/>
      <c r="AD206" s="38"/>
      <c r="AE206" s="39" t="s">
        <v>485</v>
      </c>
      <c r="AF206" s="171" t="s">
        <v>1011</v>
      </c>
    </row>
    <row r="207" spans="1:153" ht="21" customHeight="1" x14ac:dyDescent="0.15">
      <c r="A207" s="13">
        <v>201</v>
      </c>
      <c r="B207" s="13" t="s">
        <v>347</v>
      </c>
      <c r="C207" s="169">
        <v>1</v>
      </c>
      <c r="D207" s="38"/>
      <c r="E207" s="89"/>
      <c r="F207" s="38">
        <v>1</v>
      </c>
      <c r="G207" s="38">
        <v>1</v>
      </c>
      <c r="H207" s="38">
        <v>1</v>
      </c>
      <c r="I207" s="38">
        <v>1</v>
      </c>
      <c r="J207" s="38"/>
      <c r="K207" s="38"/>
      <c r="L207" s="38"/>
      <c r="M207" s="38"/>
      <c r="N207" s="38"/>
      <c r="O207" s="38"/>
      <c r="P207" s="38"/>
      <c r="Q207" s="38"/>
      <c r="R207" s="38"/>
      <c r="S207" s="38"/>
      <c r="T207" s="89">
        <v>1</v>
      </c>
      <c r="U207" s="172" t="s">
        <v>525</v>
      </c>
      <c r="V207" s="38"/>
      <c r="W207" s="38"/>
      <c r="X207" s="38"/>
      <c r="Y207" s="89">
        <v>1</v>
      </c>
      <c r="Z207" s="38"/>
      <c r="AA207" s="89">
        <v>1</v>
      </c>
      <c r="AB207" s="38">
        <v>1</v>
      </c>
      <c r="AC207" s="89"/>
      <c r="AD207" s="39" t="s">
        <v>524</v>
      </c>
      <c r="AE207" s="38"/>
      <c r="AF207" s="171" t="s">
        <v>1012</v>
      </c>
    </row>
    <row r="208" spans="1:153" ht="21" customHeight="1" x14ac:dyDescent="0.15">
      <c r="A208" s="13">
        <v>202</v>
      </c>
      <c r="B208" s="13" t="s">
        <v>347</v>
      </c>
      <c r="C208" s="169">
        <v>1</v>
      </c>
      <c r="D208" s="38"/>
      <c r="E208" s="89"/>
      <c r="F208" s="38"/>
      <c r="G208" s="38">
        <v>1</v>
      </c>
      <c r="H208" s="38">
        <v>1</v>
      </c>
      <c r="I208" s="38"/>
      <c r="J208" s="38">
        <v>1</v>
      </c>
      <c r="K208" s="38">
        <v>1</v>
      </c>
      <c r="L208" s="38"/>
      <c r="M208" s="38"/>
      <c r="N208" s="38"/>
      <c r="O208" s="38"/>
      <c r="P208" s="38"/>
      <c r="Q208" s="38">
        <v>1</v>
      </c>
      <c r="R208" s="38"/>
      <c r="S208" s="38">
        <v>1</v>
      </c>
      <c r="T208" s="89">
        <v>1</v>
      </c>
      <c r="U208" s="172" t="s">
        <v>526</v>
      </c>
      <c r="V208" s="38"/>
      <c r="W208" s="38">
        <v>1</v>
      </c>
      <c r="X208" s="38"/>
      <c r="Y208" s="89">
        <v>1</v>
      </c>
      <c r="Z208" s="38"/>
      <c r="AA208" s="89">
        <v>1</v>
      </c>
      <c r="AB208" s="38">
        <v>1</v>
      </c>
      <c r="AC208" s="89"/>
      <c r="AD208" s="38"/>
      <c r="AE208" s="38"/>
      <c r="AF208" s="171" t="s">
        <v>1013</v>
      </c>
    </row>
    <row r="209" spans="1:101" ht="21" customHeight="1" x14ac:dyDescent="0.15">
      <c r="A209" s="13">
        <v>203</v>
      </c>
      <c r="B209" s="13" t="s">
        <v>347</v>
      </c>
      <c r="C209" s="169">
        <v>1</v>
      </c>
      <c r="D209" s="38"/>
      <c r="E209" s="89"/>
      <c r="F209" s="38"/>
      <c r="G209" s="38"/>
      <c r="H209" s="38"/>
      <c r="I209" s="38"/>
      <c r="J209" s="38"/>
      <c r="K209" s="38"/>
      <c r="L209" s="38">
        <v>1</v>
      </c>
      <c r="M209" s="38"/>
      <c r="N209" s="38"/>
      <c r="O209" s="38"/>
      <c r="P209" s="38"/>
      <c r="Q209" s="38"/>
      <c r="R209" s="38"/>
      <c r="S209" s="38"/>
      <c r="T209" s="89"/>
      <c r="U209" s="172"/>
      <c r="V209" s="38">
        <v>1</v>
      </c>
      <c r="W209" s="38"/>
      <c r="X209" s="38"/>
      <c r="Y209" s="89">
        <v>1</v>
      </c>
      <c r="Z209" s="38"/>
      <c r="AA209" s="89">
        <v>1</v>
      </c>
      <c r="AB209" s="38">
        <v>1</v>
      </c>
      <c r="AC209" s="89"/>
      <c r="AD209" s="38"/>
      <c r="AE209" s="38"/>
      <c r="AF209" s="171" t="s">
        <v>1014</v>
      </c>
    </row>
    <row r="210" spans="1:101" ht="21" customHeight="1" x14ac:dyDescent="0.15">
      <c r="A210" s="13">
        <v>204</v>
      </c>
      <c r="B210" s="13" t="s">
        <v>347</v>
      </c>
      <c r="C210" s="169">
        <v>1</v>
      </c>
      <c r="D210" s="38"/>
      <c r="E210" s="89"/>
      <c r="F210" s="38"/>
      <c r="G210" s="38">
        <v>1</v>
      </c>
      <c r="H210" s="38"/>
      <c r="I210" s="38"/>
      <c r="J210" s="38">
        <v>1</v>
      </c>
      <c r="K210" s="38"/>
      <c r="L210" s="38">
        <v>1</v>
      </c>
      <c r="M210" s="38">
        <v>1</v>
      </c>
      <c r="N210" s="38"/>
      <c r="O210" s="38"/>
      <c r="P210" s="38"/>
      <c r="Q210" s="38"/>
      <c r="R210" s="38"/>
      <c r="S210" s="38"/>
      <c r="T210" s="89">
        <v>1</v>
      </c>
      <c r="U210" s="172" t="s">
        <v>527</v>
      </c>
      <c r="V210" s="38">
        <v>1</v>
      </c>
      <c r="W210" s="38"/>
      <c r="X210" s="38">
        <v>1</v>
      </c>
      <c r="Y210" s="89"/>
      <c r="Z210" s="38"/>
      <c r="AA210" s="89">
        <v>1</v>
      </c>
      <c r="AB210" s="38">
        <v>1</v>
      </c>
      <c r="AC210" s="89"/>
      <c r="AD210" s="38"/>
      <c r="AE210" s="38"/>
      <c r="AF210" s="171" t="s">
        <v>1015</v>
      </c>
    </row>
    <row r="211" spans="1:101" ht="21" customHeight="1" x14ac:dyDescent="0.15">
      <c r="A211" s="13">
        <v>205</v>
      </c>
      <c r="B211" s="13" t="s">
        <v>347</v>
      </c>
      <c r="C211" s="169">
        <v>1</v>
      </c>
      <c r="D211" s="38"/>
      <c r="E211" s="89"/>
      <c r="F211" s="38">
        <v>1</v>
      </c>
      <c r="G211" s="38">
        <v>1</v>
      </c>
      <c r="H211" s="38"/>
      <c r="I211" s="38"/>
      <c r="J211" s="38"/>
      <c r="K211" s="38"/>
      <c r="L211" s="38">
        <v>1</v>
      </c>
      <c r="M211" s="38"/>
      <c r="N211" s="38"/>
      <c r="O211" s="38"/>
      <c r="P211" s="38"/>
      <c r="Q211" s="38"/>
      <c r="R211" s="38"/>
      <c r="S211" s="38">
        <v>1</v>
      </c>
      <c r="T211" s="89"/>
      <c r="U211" s="172" t="s">
        <v>528</v>
      </c>
      <c r="V211" s="38">
        <v>1</v>
      </c>
      <c r="W211" s="38"/>
      <c r="X211" s="38">
        <v>1</v>
      </c>
      <c r="Y211" s="89"/>
      <c r="Z211" s="38"/>
      <c r="AA211" s="89"/>
      <c r="AB211" s="38"/>
      <c r="AC211" s="89"/>
      <c r="AD211" s="38"/>
      <c r="AE211" s="38"/>
      <c r="AF211" s="171" t="s">
        <v>1016</v>
      </c>
    </row>
    <row r="212" spans="1:101" ht="21" customHeight="1" x14ac:dyDescent="0.15">
      <c r="A212" s="13">
        <v>206</v>
      </c>
      <c r="B212" s="13" t="s">
        <v>347</v>
      </c>
      <c r="C212" s="169">
        <v>1</v>
      </c>
      <c r="D212" s="38"/>
      <c r="E212" s="89"/>
      <c r="F212" s="38">
        <v>1</v>
      </c>
      <c r="G212" s="38">
        <v>1</v>
      </c>
      <c r="H212" s="38"/>
      <c r="I212" s="38"/>
      <c r="J212" s="38">
        <v>1</v>
      </c>
      <c r="K212" s="38"/>
      <c r="L212" s="38"/>
      <c r="M212" s="38"/>
      <c r="N212" s="38"/>
      <c r="O212" s="38"/>
      <c r="P212" s="38"/>
      <c r="Q212" s="38"/>
      <c r="R212" s="38"/>
      <c r="S212" s="38"/>
      <c r="T212" s="89"/>
      <c r="U212" s="172"/>
      <c r="V212" s="38"/>
      <c r="W212" s="38"/>
      <c r="X212" s="38"/>
      <c r="Y212" s="89">
        <v>1</v>
      </c>
      <c r="Z212" s="38"/>
      <c r="AA212" s="89">
        <v>1</v>
      </c>
      <c r="AB212" s="38">
        <v>1</v>
      </c>
      <c r="AC212" s="89"/>
      <c r="AD212" s="38"/>
      <c r="AE212" s="38"/>
      <c r="AF212" s="171" t="s">
        <v>1017</v>
      </c>
    </row>
    <row r="213" spans="1:101" ht="21" customHeight="1" x14ac:dyDescent="0.15">
      <c r="A213" s="13">
        <v>207</v>
      </c>
      <c r="B213" s="13" t="s">
        <v>347</v>
      </c>
      <c r="C213" s="169">
        <v>1</v>
      </c>
      <c r="D213" s="38"/>
      <c r="E213" s="89"/>
      <c r="F213" s="38">
        <v>1</v>
      </c>
      <c r="G213" s="38">
        <v>1</v>
      </c>
      <c r="H213" s="38"/>
      <c r="I213" s="38">
        <v>1</v>
      </c>
      <c r="J213" s="38"/>
      <c r="K213" s="38">
        <v>1</v>
      </c>
      <c r="L213" s="38"/>
      <c r="M213" s="38"/>
      <c r="N213" s="38"/>
      <c r="O213" s="38"/>
      <c r="P213" s="38"/>
      <c r="Q213" s="38"/>
      <c r="R213" s="38"/>
      <c r="S213" s="38"/>
      <c r="T213" s="89">
        <v>1</v>
      </c>
      <c r="U213" s="172" t="s">
        <v>529</v>
      </c>
      <c r="V213" s="38"/>
      <c r="W213" s="38"/>
      <c r="X213" s="38"/>
      <c r="Y213" s="89">
        <v>1</v>
      </c>
      <c r="Z213" s="38"/>
      <c r="AA213" s="89">
        <v>1</v>
      </c>
      <c r="AB213" s="38">
        <v>1</v>
      </c>
      <c r="AC213" s="89"/>
      <c r="AD213" s="38"/>
      <c r="AE213" s="38"/>
      <c r="AF213" s="171" t="s">
        <v>1018</v>
      </c>
    </row>
    <row r="214" spans="1:101" ht="21" customHeight="1" x14ac:dyDescent="0.15">
      <c r="A214" s="13">
        <v>208</v>
      </c>
      <c r="B214" s="13" t="s">
        <v>347</v>
      </c>
      <c r="C214" s="169">
        <v>1</v>
      </c>
      <c r="D214" s="38"/>
      <c r="E214" s="89"/>
      <c r="F214" s="38">
        <v>1</v>
      </c>
      <c r="G214" s="38">
        <v>1</v>
      </c>
      <c r="H214" s="38">
        <v>1</v>
      </c>
      <c r="I214" s="38">
        <v>1</v>
      </c>
      <c r="J214" s="38">
        <v>1</v>
      </c>
      <c r="K214" s="38">
        <v>1</v>
      </c>
      <c r="L214" s="38"/>
      <c r="M214" s="38"/>
      <c r="N214" s="38"/>
      <c r="O214" s="38"/>
      <c r="P214" s="38"/>
      <c r="Q214" s="38"/>
      <c r="R214" s="38"/>
      <c r="S214" s="38"/>
      <c r="T214" s="89">
        <v>1</v>
      </c>
      <c r="U214" s="172" t="s">
        <v>530</v>
      </c>
      <c r="V214" s="38"/>
      <c r="W214" s="38"/>
      <c r="X214" s="38">
        <v>1</v>
      </c>
      <c r="Y214" s="89">
        <v>1</v>
      </c>
      <c r="Z214" s="38"/>
      <c r="AA214" s="89">
        <v>1</v>
      </c>
      <c r="AB214" s="38">
        <v>1</v>
      </c>
      <c r="AC214" s="89"/>
      <c r="AD214" s="38"/>
      <c r="AE214" s="38"/>
      <c r="AF214" s="171" t="s">
        <v>1019</v>
      </c>
      <c r="AG214" s="108"/>
    </row>
    <row r="215" spans="1:101" ht="21" customHeight="1" x14ac:dyDescent="0.15">
      <c r="A215" s="13">
        <v>209</v>
      </c>
      <c r="B215" s="13" t="s">
        <v>347</v>
      </c>
      <c r="C215" s="169">
        <v>1</v>
      </c>
      <c r="D215" s="38"/>
      <c r="E215" s="89"/>
      <c r="F215" s="38">
        <v>1</v>
      </c>
      <c r="G215" s="38">
        <v>1</v>
      </c>
      <c r="H215" s="38"/>
      <c r="I215" s="38"/>
      <c r="J215" s="38">
        <v>1</v>
      </c>
      <c r="K215" s="38"/>
      <c r="L215" s="38"/>
      <c r="M215" s="38"/>
      <c r="N215" s="38"/>
      <c r="O215" s="38"/>
      <c r="P215" s="38"/>
      <c r="Q215" s="38"/>
      <c r="R215" s="38"/>
      <c r="S215" s="38"/>
      <c r="T215" s="89">
        <v>1</v>
      </c>
      <c r="U215" s="172" t="s">
        <v>531</v>
      </c>
      <c r="V215" s="38"/>
      <c r="W215" s="38"/>
      <c r="X215" s="38"/>
      <c r="Y215" s="89">
        <v>1</v>
      </c>
      <c r="Z215" s="38"/>
      <c r="AA215" s="89">
        <v>1</v>
      </c>
      <c r="AB215" s="38">
        <v>1</v>
      </c>
      <c r="AC215" s="89"/>
      <c r="AD215" s="38"/>
      <c r="AE215" s="38"/>
      <c r="AF215" s="171" t="s">
        <v>1020</v>
      </c>
    </row>
    <row r="216" spans="1:101" ht="21" customHeight="1" x14ac:dyDescent="0.15">
      <c r="A216" s="13">
        <v>210</v>
      </c>
      <c r="B216" s="13" t="s">
        <v>347</v>
      </c>
      <c r="C216" s="169">
        <v>1</v>
      </c>
      <c r="D216" s="38"/>
      <c r="E216" s="89"/>
      <c r="F216" s="38">
        <v>1</v>
      </c>
      <c r="G216" s="38">
        <v>1</v>
      </c>
      <c r="H216" s="38"/>
      <c r="I216" s="38"/>
      <c r="J216" s="38"/>
      <c r="K216" s="38"/>
      <c r="L216" s="38">
        <v>1</v>
      </c>
      <c r="M216" s="38"/>
      <c r="N216" s="38"/>
      <c r="O216" s="38"/>
      <c r="P216" s="38"/>
      <c r="Q216" s="38"/>
      <c r="R216" s="38"/>
      <c r="S216" s="38">
        <v>1</v>
      </c>
      <c r="T216" s="89">
        <v>1</v>
      </c>
      <c r="U216" s="170" t="s">
        <v>532</v>
      </c>
      <c r="V216" s="38">
        <v>1</v>
      </c>
      <c r="W216" s="38"/>
      <c r="X216" s="38">
        <v>1</v>
      </c>
      <c r="Y216" s="89">
        <v>1</v>
      </c>
      <c r="Z216" s="38"/>
      <c r="AA216" s="89">
        <v>1</v>
      </c>
      <c r="AB216" s="38">
        <v>1</v>
      </c>
      <c r="AC216" s="89"/>
      <c r="AD216" s="38"/>
      <c r="AE216" s="38"/>
      <c r="AF216" s="171" t="s">
        <v>1021</v>
      </c>
    </row>
    <row r="217" spans="1:101" ht="21" customHeight="1" x14ac:dyDescent="0.15">
      <c r="A217" s="13">
        <v>211</v>
      </c>
      <c r="B217" s="13" t="s">
        <v>347</v>
      </c>
      <c r="C217" s="169"/>
      <c r="D217" s="38"/>
      <c r="E217" s="89">
        <v>1</v>
      </c>
      <c r="F217" s="38"/>
      <c r="G217" s="38"/>
      <c r="H217" s="38"/>
      <c r="I217" s="38"/>
      <c r="J217" s="38"/>
      <c r="K217" s="38"/>
      <c r="L217" s="38">
        <v>1</v>
      </c>
      <c r="M217" s="38"/>
      <c r="N217" s="38"/>
      <c r="O217" s="38"/>
      <c r="P217" s="38"/>
      <c r="Q217" s="38"/>
      <c r="R217" s="38">
        <v>1</v>
      </c>
      <c r="S217" s="38">
        <v>1</v>
      </c>
      <c r="T217" s="89"/>
      <c r="U217" s="172" t="s">
        <v>382</v>
      </c>
      <c r="V217" s="38">
        <v>1</v>
      </c>
      <c r="W217" s="38">
        <v>1</v>
      </c>
      <c r="X217" s="38"/>
      <c r="Y217" s="89"/>
      <c r="Z217" s="38">
        <v>1</v>
      </c>
      <c r="AA217" s="89"/>
      <c r="AB217" s="38"/>
      <c r="AC217" s="89">
        <v>1</v>
      </c>
      <c r="AD217" s="38"/>
      <c r="AE217" s="38"/>
      <c r="AF217" s="171" t="s">
        <v>1022</v>
      </c>
    </row>
    <row r="218" spans="1:101" ht="21" customHeight="1" x14ac:dyDescent="0.15">
      <c r="A218" s="13">
        <v>212</v>
      </c>
      <c r="B218" s="13" t="s">
        <v>347</v>
      </c>
      <c r="C218" s="169">
        <v>1</v>
      </c>
      <c r="D218" s="38"/>
      <c r="E218" s="89"/>
      <c r="F218" s="38">
        <v>1</v>
      </c>
      <c r="G218" s="38">
        <v>1</v>
      </c>
      <c r="H218" s="38">
        <v>1</v>
      </c>
      <c r="I218" s="38"/>
      <c r="J218" s="38"/>
      <c r="K218" s="38">
        <v>1</v>
      </c>
      <c r="L218" s="38"/>
      <c r="M218" s="38"/>
      <c r="N218" s="38"/>
      <c r="O218" s="38"/>
      <c r="P218" s="38"/>
      <c r="Q218" s="38"/>
      <c r="R218" s="38"/>
      <c r="S218" s="38">
        <v>1</v>
      </c>
      <c r="T218" s="89"/>
      <c r="U218" s="172" t="s">
        <v>533</v>
      </c>
      <c r="V218" s="38">
        <v>1</v>
      </c>
      <c r="W218" s="38">
        <v>1</v>
      </c>
      <c r="X218" s="38"/>
      <c r="Y218" s="89"/>
      <c r="Z218" s="38">
        <v>1</v>
      </c>
      <c r="AA218" s="89"/>
      <c r="AB218" s="38">
        <v>1</v>
      </c>
      <c r="AC218" s="89"/>
      <c r="AD218" s="38"/>
      <c r="AE218" s="38"/>
      <c r="AF218" s="171" t="s">
        <v>1023</v>
      </c>
    </row>
    <row r="219" spans="1:101" ht="21" customHeight="1" x14ac:dyDescent="0.15">
      <c r="A219" s="13">
        <v>213</v>
      </c>
      <c r="B219" s="13" t="s">
        <v>347</v>
      </c>
      <c r="C219" s="169">
        <v>1</v>
      </c>
      <c r="D219" s="38"/>
      <c r="E219" s="89"/>
      <c r="F219" s="38">
        <v>1</v>
      </c>
      <c r="G219" s="38"/>
      <c r="H219" s="38">
        <v>1</v>
      </c>
      <c r="I219" s="38"/>
      <c r="J219" s="38"/>
      <c r="K219" s="38"/>
      <c r="L219" s="38"/>
      <c r="M219" s="38"/>
      <c r="N219" s="38"/>
      <c r="O219" s="38"/>
      <c r="P219" s="38"/>
      <c r="Q219" s="38"/>
      <c r="R219" s="38"/>
      <c r="S219" s="38"/>
      <c r="T219" s="89"/>
      <c r="U219" s="172"/>
      <c r="V219" s="38">
        <v>1</v>
      </c>
      <c r="W219" s="38"/>
      <c r="X219" s="38"/>
      <c r="Y219" s="89"/>
      <c r="Z219" s="38">
        <v>1</v>
      </c>
      <c r="AA219" s="89"/>
      <c r="AB219" s="38">
        <v>1</v>
      </c>
      <c r="AC219" s="89"/>
      <c r="AD219" s="38"/>
      <c r="AE219" s="38"/>
      <c r="AF219" s="171" t="s">
        <v>1024</v>
      </c>
    </row>
    <row r="220" spans="1:101" ht="21" customHeight="1" x14ac:dyDescent="0.15">
      <c r="A220" s="13">
        <v>214</v>
      </c>
      <c r="B220" s="13" t="s">
        <v>347</v>
      </c>
      <c r="C220" s="169">
        <v>1</v>
      </c>
      <c r="D220" s="38"/>
      <c r="E220" s="89"/>
      <c r="F220" s="38"/>
      <c r="G220" s="38">
        <v>1</v>
      </c>
      <c r="H220" s="38"/>
      <c r="I220" s="38"/>
      <c r="J220" s="38"/>
      <c r="K220" s="38"/>
      <c r="L220" s="38"/>
      <c r="M220" s="38"/>
      <c r="N220" s="38"/>
      <c r="O220" s="38"/>
      <c r="P220" s="38"/>
      <c r="Q220" s="38"/>
      <c r="R220" s="38"/>
      <c r="S220" s="38"/>
      <c r="T220" s="89"/>
      <c r="U220" s="172" t="s">
        <v>518</v>
      </c>
      <c r="V220" s="38">
        <v>1</v>
      </c>
      <c r="W220" s="38">
        <v>1</v>
      </c>
      <c r="X220" s="38"/>
      <c r="Y220" s="89">
        <v>1</v>
      </c>
      <c r="Z220" s="38"/>
      <c r="AA220" s="89">
        <v>1</v>
      </c>
      <c r="AB220" s="38">
        <v>1</v>
      </c>
      <c r="AC220" s="89"/>
      <c r="AD220" s="38"/>
      <c r="AE220" s="38"/>
      <c r="AF220" s="171" t="s">
        <v>1025</v>
      </c>
    </row>
    <row r="221" spans="1:101" ht="21" customHeight="1" x14ac:dyDescent="0.15">
      <c r="A221" s="13">
        <v>215</v>
      </c>
      <c r="B221" s="13" t="s">
        <v>347</v>
      </c>
      <c r="C221" s="169"/>
      <c r="D221" s="38"/>
      <c r="E221" s="89">
        <v>1</v>
      </c>
      <c r="F221" s="38"/>
      <c r="G221" s="38"/>
      <c r="H221" s="38"/>
      <c r="I221" s="38"/>
      <c r="J221" s="38"/>
      <c r="K221" s="38"/>
      <c r="L221" s="38">
        <v>1</v>
      </c>
      <c r="M221" s="38"/>
      <c r="N221" s="38"/>
      <c r="O221" s="38">
        <v>1</v>
      </c>
      <c r="P221" s="38"/>
      <c r="Q221" s="38">
        <v>1</v>
      </c>
      <c r="R221" s="38"/>
      <c r="S221" s="38"/>
      <c r="T221" s="89">
        <v>1</v>
      </c>
      <c r="U221" s="172" t="s">
        <v>534</v>
      </c>
      <c r="V221" s="38">
        <v>1</v>
      </c>
      <c r="W221" s="38">
        <v>1</v>
      </c>
      <c r="X221" s="38">
        <v>1</v>
      </c>
      <c r="Y221" s="89">
        <v>1</v>
      </c>
      <c r="Z221" s="38"/>
      <c r="AA221" s="89">
        <v>1</v>
      </c>
      <c r="AB221" s="38"/>
      <c r="AC221" s="89">
        <v>1</v>
      </c>
      <c r="AD221" s="38"/>
      <c r="AE221" s="38"/>
      <c r="AF221" s="171" t="s">
        <v>1026</v>
      </c>
    </row>
    <row r="222" spans="1:101" ht="21" customHeight="1" x14ac:dyDescent="0.15">
      <c r="A222" s="13">
        <v>216</v>
      </c>
      <c r="B222" s="13" t="s">
        <v>347</v>
      </c>
      <c r="C222" s="169">
        <v>1</v>
      </c>
      <c r="D222" s="38"/>
      <c r="E222" s="89"/>
      <c r="F222" s="38">
        <v>1</v>
      </c>
      <c r="G222" s="38">
        <v>1</v>
      </c>
      <c r="H222" s="38">
        <v>1</v>
      </c>
      <c r="I222" s="38"/>
      <c r="J222" s="38">
        <v>1</v>
      </c>
      <c r="K222" s="38"/>
      <c r="L222" s="38"/>
      <c r="M222" s="38"/>
      <c r="N222" s="38"/>
      <c r="O222" s="38"/>
      <c r="P222" s="38"/>
      <c r="Q222" s="38">
        <v>1</v>
      </c>
      <c r="R222" s="38">
        <v>1</v>
      </c>
      <c r="S222" s="38"/>
      <c r="T222" s="89">
        <v>1</v>
      </c>
      <c r="U222" s="172" t="s">
        <v>535</v>
      </c>
      <c r="V222" s="38"/>
      <c r="W222" s="38"/>
      <c r="X222" s="38">
        <v>1</v>
      </c>
      <c r="Y222" s="89"/>
      <c r="Z222" s="38"/>
      <c r="AA222" s="89">
        <v>1</v>
      </c>
      <c r="AB222" s="38">
        <v>1</v>
      </c>
      <c r="AC222" s="89"/>
      <c r="AD222" s="38"/>
      <c r="AE222" s="38"/>
      <c r="AF222" s="171" t="s">
        <v>1027</v>
      </c>
    </row>
    <row r="223" spans="1:101" ht="21" customHeight="1" x14ac:dyDescent="0.15">
      <c r="A223" s="13">
        <v>217</v>
      </c>
      <c r="B223" s="13" t="s">
        <v>347</v>
      </c>
      <c r="C223" s="169">
        <v>1</v>
      </c>
      <c r="D223" s="38"/>
      <c r="E223" s="89"/>
      <c r="F223" s="38">
        <v>1</v>
      </c>
      <c r="G223" s="38">
        <v>1</v>
      </c>
      <c r="H223" s="38"/>
      <c r="I223" s="38"/>
      <c r="J223" s="38"/>
      <c r="K223" s="38">
        <v>1</v>
      </c>
      <c r="L223" s="38"/>
      <c r="M223" s="38"/>
      <c r="N223" s="38"/>
      <c r="O223" s="38"/>
      <c r="P223" s="38"/>
      <c r="Q223" s="38">
        <v>1</v>
      </c>
      <c r="R223" s="38"/>
      <c r="S223" s="38"/>
      <c r="T223" s="89">
        <v>1</v>
      </c>
      <c r="U223" s="172" t="s">
        <v>536</v>
      </c>
      <c r="V223" s="38"/>
      <c r="W223" s="38"/>
      <c r="X223" s="38"/>
      <c r="Y223" s="89">
        <v>1</v>
      </c>
      <c r="Z223" s="38"/>
      <c r="AA223" s="89">
        <v>1</v>
      </c>
      <c r="AB223" s="38">
        <v>1</v>
      </c>
      <c r="AC223" s="89"/>
      <c r="AD223" s="38"/>
      <c r="AE223" s="38"/>
      <c r="AF223" s="171" t="s">
        <v>1028</v>
      </c>
    </row>
    <row r="224" spans="1:101" ht="21" customHeight="1" x14ac:dyDescent="0.15">
      <c r="A224" s="13">
        <v>218</v>
      </c>
      <c r="B224" s="13" t="s">
        <v>347</v>
      </c>
      <c r="C224" s="169">
        <v>1</v>
      </c>
      <c r="D224" s="38"/>
      <c r="E224" s="89"/>
      <c r="F224" s="38">
        <v>1</v>
      </c>
      <c r="G224" s="38"/>
      <c r="H224" s="38">
        <v>1</v>
      </c>
      <c r="I224" s="38"/>
      <c r="J224" s="38"/>
      <c r="K224" s="38"/>
      <c r="L224" s="38">
        <v>1</v>
      </c>
      <c r="M224" s="38"/>
      <c r="N224" s="38"/>
      <c r="O224" s="38"/>
      <c r="P224" s="38"/>
      <c r="Q224" s="38"/>
      <c r="R224" s="38"/>
      <c r="S224" s="38"/>
      <c r="T224" s="89"/>
      <c r="U224" s="172" t="s">
        <v>537</v>
      </c>
      <c r="V224" s="38">
        <v>1</v>
      </c>
      <c r="W224" s="38"/>
      <c r="X224" s="38">
        <v>1</v>
      </c>
      <c r="Y224" s="89"/>
      <c r="Z224" s="38"/>
      <c r="AA224" s="89">
        <v>1</v>
      </c>
      <c r="AB224" s="38">
        <v>1</v>
      </c>
      <c r="AC224" s="89"/>
      <c r="AD224" s="38"/>
      <c r="AE224" s="38"/>
      <c r="AF224" s="171" t="s">
        <v>1029</v>
      </c>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c r="CH224" s="108"/>
      <c r="CI224" s="108"/>
      <c r="CJ224" s="108"/>
      <c r="CK224" s="108"/>
      <c r="CL224" s="108"/>
      <c r="CM224" s="108"/>
      <c r="CN224" s="108"/>
      <c r="CO224" s="108"/>
      <c r="CP224" s="108"/>
      <c r="CQ224" s="108"/>
      <c r="CR224" s="108"/>
      <c r="CS224" s="108"/>
      <c r="CT224" s="108"/>
      <c r="CU224" s="108"/>
      <c r="CV224" s="108"/>
      <c r="CW224" s="108"/>
    </row>
    <row r="225" spans="1:16384" ht="21" customHeight="1" x14ac:dyDescent="0.15">
      <c r="A225" s="13">
        <v>219</v>
      </c>
      <c r="B225" s="13" t="s">
        <v>347</v>
      </c>
      <c r="C225" s="169"/>
      <c r="D225" s="38"/>
      <c r="E225" s="89">
        <v>1</v>
      </c>
      <c r="F225" s="38">
        <v>1</v>
      </c>
      <c r="G225" s="38">
        <v>1</v>
      </c>
      <c r="H225" s="38">
        <v>1</v>
      </c>
      <c r="I225" s="38"/>
      <c r="J225" s="38"/>
      <c r="K225" s="38"/>
      <c r="L225" s="38">
        <v>1</v>
      </c>
      <c r="M225" s="38"/>
      <c r="N225" s="38"/>
      <c r="O225" s="38"/>
      <c r="P225" s="38"/>
      <c r="Q225" s="38"/>
      <c r="R225" s="38"/>
      <c r="S225" s="38"/>
      <c r="T225" s="89">
        <v>1</v>
      </c>
      <c r="U225" s="172" t="s">
        <v>538</v>
      </c>
      <c r="V225" s="38">
        <v>1</v>
      </c>
      <c r="W225" s="38">
        <v>1</v>
      </c>
      <c r="X225" s="38"/>
      <c r="Y225" s="89"/>
      <c r="Z225" s="38">
        <v>1</v>
      </c>
      <c r="AA225" s="89"/>
      <c r="AB225" s="38">
        <v>1</v>
      </c>
      <c r="AC225" s="89"/>
      <c r="AD225" s="38"/>
      <c r="AE225" s="38"/>
      <c r="AF225" s="171" t="s">
        <v>1030</v>
      </c>
      <c r="AG225" s="108"/>
      <c r="AH225" s="108"/>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c r="BG225" s="184"/>
      <c r="BH225" s="184"/>
      <c r="BI225" s="184"/>
      <c r="BJ225" s="184"/>
      <c r="BK225" s="184"/>
      <c r="BL225" s="184"/>
      <c r="BM225" s="184"/>
      <c r="BN225" s="184"/>
      <c r="BO225" s="184"/>
      <c r="BP225" s="184"/>
      <c r="BQ225" s="184"/>
      <c r="BR225" s="184"/>
      <c r="BS225" s="184"/>
      <c r="BT225" s="184"/>
      <c r="BU225" s="184"/>
      <c r="BV225" s="184"/>
      <c r="BW225" s="184"/>
      <c r="BX225" s="184"/>
      <c r="BY225" s="184"/>
      <c r="BZ225" s="184"/>
      <c r="CA225" s="184"/>
      <c r="CB225" s="184"/>
      <c r="CC225" s="184"/>
      <c r="CD225" s="184"/>
      <c r="CE225" s="184"/>
      <c r="CF225" s="184"/>
      <c r="CG225" s="184"/>
      <c r="CH225" s="184"/>
      <c r="CI225" s="184"/>
      <c r="CJ225" s="184"/>
      <c r="CK225" s="184"/>
      <c r="CL225" s="184"/>
      <c r="CM225" s="184"/>
      <c r="CN225" s="184"/>
      <c r="CO225" s="184"/>
      <c r="CP225" s="184"/>
      <c r="CQ225" s="184"/>
      <c r="CR225" s="184"/>
      <c r="CS225" s="184"/>
      <c r="CT225" s="184"/>
      <c r="CU225" s="184"/>
      <c r="CV225" s="184"/>
      <c r="CW225" s="184"/>
      <c r="CX225" s="184"/>
      <c r="CY225" s="184"/>
      <c r="CZ225" s="184"/>
      <c r="DA225" s="184"/>
      <c r="DB225" s="184"/>
      <c r="DC225" s="184"/>
      <c r="DD225" s="184"/>
      <c r="DE225" s="184"/>
      <c r="DF225" s="184"/>
      <c r="DG225" s="184"/>
      <c r="DH225" s="184"/>
      <c r="DI225" s="184"/>
      <c r="DJ225" s="184"/>
      <c r="DK225" s="184"/>
      <c r="DL225" s="184"/>
      <c r="DM225" s="184"/>
      <c r="DN225" s="184"/>
      <c r="DO225" s="184"/>
      <c r="DP225" s="184"/>
      <c r="DQ225" s="184"/>
      <c r="DR225" s="184"/>
      <c r="DS225" s="184"/>
      <c r="DT225" s="184"/>
      <c r="DU225" s="184"/>
      <c r="DV225" s="184"/>
      <c r="DW225" s="184"/>
      <c r="DX225" s="184"/>
      <c r="DY225" s="184"/>
      <c r="DZ225" s="184"/>
      <c r="EA225" s="184"/>
      <c r="EB225" s="184"/>
      <c r="EC225" s="184"/>
      <c r="ED225" s="184"/>
      <c r="EE225" s="184"/>
      <c r="EF225" s="184"/>
      <c r="EG225" s="184"/>
      <c r="EH225" s="184"/>
      <c r="EI225" s="184"/>
      <c r="EJ225" s="184"/>
      <c r="EK225" s="184"/>
      <c r="EL225" s="184"/>
      <c r="EM225" s="184"/>
      <c r="EN225" s="184"/>
      <c r="EO225" s="184"/>
      <c r="EP225" s="184"/>
      <c r="EQ225" s="184"/>
      <c r="ER225" s="184"/>
      <c r="ES225" s="184"/>
      <c r="ET225" s="184"/>
      <c r="EU225" s="184"/>
      <c r="EV225" s="184"/>
      <c r="EW225" s="184"/>
      <c r="EX225" s="184"/>
      <c r="EY225" s="184"/>
      <c r="EZ225" s="184"/>
      <c r="FA225" s="184"/>
      <c r="FB225" s="184"/>
      <c r="FC225" s="184"/>
      <c r="FD225" s="184"/>
      <c r="FE225" s="184"/>
      <c r="FF225" s="184"/>
      <c r="FG225" s="184"/>
      <c r="FH225" s="184"/>
      <c r="FI225" s="184"/>
      <c r="FJ225" s="184"/>
      <c r="FK225" s="184"/>
    </row>
    <row r="226" spans="1:16384" ht="21" customHeight="1" x14ac:dyDescent="0.15">
      <c r="A226" s="13">
        <v>220</v>
      </c>
      <c r="B226" s="13" t="s">
        <v>347</v>
      </c>
      <c r="C226" s="169"/>
      <c r="D226" s="38"/>
      <c r="E226" s="89">
        <v>1</v>
      </c>
      <c r="F226" s="38">
        <v>1</v>
      </c>
      <c r="G226" s="38">
        <v>1</v>
      </c>
      <c r="H226" s="38">
        <v>1</v>
      </c>
      <c r="I226" s="38"/>
      <c r="J226" s="38">
        <v>1</v>
      </c>
      <c r="K226" s="38"/>
      <c r="L226" s="38"/>
      <c r="M226" s="38"/>
      <c r="N226" s="38"/>
      <c r="O226" s="38"/>
      <c r="P226" s="38"/>
      <c r="Q226" s="38"/>
      <c r="R226" s="38"/>
      <c r="S226" s="38"/>
      <c r="T226" s="89">
        <v>1</v>
      </c>
      <c r="U226" s="172" t="s">
        <v>539</v>
      </c>
      <c r="V226" s="38">
        <v>1</v>
      </c>
      <c r="W226" s="38">
        <v>1</v>
      </c>
      <c r="X226" s="38"/>
      <c r="Y226" s="89"/>
      <c r="Z226" s="38">
        <v>1</v>
      </c>
      <c r="AA226" s="89"/>
      <c r="AB226" s="38">
        <v>1</v>
      </c>
      <c r="AC226" s="89"/>
      <c r="AD226" s="38"/>
      <c r="AE226" s="38"/>
      <c r="AF226" s="171" t="s">
        <v>1031</v>
      </c>
      <c r="AG226" s="108"/>
      <c r="AH226" s="108"/>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4"/>
      <c r="BK226" s="184"/>
      <c r="BL226" s="184"/>
      <c r="BM226" s="184"/>
      <c r="BN226" s="184"/>
      <c r="BO226" s="184"/>
      <c r="BP226" s="184"/>
      <c r="BQ226" s="184"/>
      <c r="BR226" s="184"/>
      <c r="BS226" s="184"/>
      <c r="BT226" s="184"/>
      <c r="BU226" s="184"/>
      <c r="BV226" s="184"/>
      <c r="BW226" s="184"/>
      <c r="BX226" s="184"/>
      <c r="BY226" s="184"/>
      <c r="BZ226" s="184"/>
      <c r="CA226" s="184"/>
      <c r="CB226" s="184"/>
      <c r="CC226" s="184"/>
      <c r="CD226" s="184"/>
      <c r="CE226" s="184"/>
      <c r="CF226" s="184"/>
      <c r="CG226" s="184"/>
      <c r="CH226" s="184"/>
      <c r="CI226" s="184"/>
      <c r="CJ226" s="184"/>
      <c r="CK226" s="184"/>
      <c r="CL226" s="184"/>
      <c r="CM226" s="184"/>
      <c r="CN226" s="184"/>
      <c r="CO226" s="184"/>
      <c r="CP226" s="184"/>
      <c r="CQ226" s="184"/>
      <c r="CR226" s="184"/>
      <c r="CS226" s="184"/>
      <c r="CT226" s="184"/>
      <c r="CU226" s="184"/>
      <c r="CV226" s="184"/>
      <c r="CW226" s="184"/>
      <c r="CX226" s="184"/>
      <c r="CY226" s="184"/>
      <c r="CZ226" s="184"/>
      <c r="DA226" s="184"/>
      <c r="DB226" s="184"/>
      <c r="DC226" s="184"/>
      <c r="DD226" s="184"/>
      <c r="DE226" s="184"/>
      <c r="DF226" s="184"/>
      <c r="DG226" s="184"/>
      <c r="DH226" s="184"/>
      <c r="DI226" s="184"/>
      <c r="DJ226" s="184"/>
      <c r="DK226" s="184"/>
      <c r="DL226" s="184"/>
      <c r="DM226" s="184"/>
      <c r="DN226" s="184"/>
      <c r="DO226" s="184"/>
      <c r="DP226" s="184"/>
      <c r="DQ226" s="184"/>
      <c r="DR226" s="184"/>
      <c r="DS226" s="184"/>
      <c r="DT226" s="184"/>
      <c r="DU226" s="184"/>
      <c r="DV226" s="184"/>
      <c r="DW226" s="184"/>
      <c r="DX226" s="184"/>
      <c r="DY226" s="184"/>
      <c r="DZ226" s="184"/>
      <c r="EA226" s="184"/>
      <c r="EB226" s="184"/>
      <c r="EC226" s="184"/>
      <c r="ED226" s="184"/>
      <c r="EE226" s="184"/>
      <c r="EF226" s="184"/>
      <c r="EG226" s="184"/>
      <c r="EH226" s="184"/>
      <c r="EI226" s="184"/>
      <c r="EJ226" s="184"/>
      <c r="EK226" s="184"/>
      <c r="EL226" s="184"/>
      <c r="EM226" s="184"/>
      <c r="EN226" s="184"/>
      <c r="EO226" s="184"/>
      <c r="EP226" s="184"/>
      <c r="EQ226" s="184"/>
      <c r="ER226" s="184"/>
      <c r="ES226" s="184"/>
      <c r="ET226" s="184"/>
      <c r="EU226" s="184"/>
      <c r="EV226" s="184"/>
      <c r="EW226" s="184"/>
      <c r="EX226" s="184"/>
      <c r="EY226" s="184"/>
      <c r="EZ226" s="184"/>
      <c r="FA226" s="184"/>
      <c r="FB226" s="184"/>
      <c r="FC226" s="184"/>
      <c r="FD226" s="184"/>
      <c r="FE226" s="184"/>
      <c r="FF226" s="184"/>
      <c r="FG226" s="184"/>
      <c r="FH226" s="184"/>
      <c r="FI226" s="184"/>
      <c r="FJ226" s="184"/>
      <c r="FK226" s="184"/>
    </row>
    <row r="227" spans="1:16384" ht="21" customHeight="1" x14ac:dyDescent="0.15">
      <c r="A227" s="13">
        <v>221</v>
      </c>
      <c r="B227" s="13" t="s">
        <v>347</v>
      </c>
      <c r="C227" s="169"/>
      <c r="D227" s="38"/>
      <c r="E227" s="89">
        <v>1</v>
      </c>
      <c r="F227" s="38"/>
      <c r="G227" s="38">
        <v>1</v>
      </c>
      <c r="H227" s="38"/>
      <c r="I227" s="38"/>
      <c r="J227" s="38"/>
      <c r="K227" s="38"/>
      <c r="L227" s="38">
        <v>1</v>
      </c>
      <c r="M227" s="38"/>
      <c r="N227" s="38"/>
      <c r="O227" s="38"/>
      <c r="P227" s="38"/>
      <c r="Q227" s="38">
        <v>1</v>
      </c>
      <c r="R227" s="38">
        <v>1</v>
      </c>
      <c r="S227" s="38">
        <v>1</v>
      </c>
      <c r="T227" s="89">
        <v>1</v>
      </c>
      <c r="U227" s="172" t="s">
        <v>540</v>
      </c>
      <c r="V227" s="38"/>
      <c r="W227" s="38"/>
      <c r="X227" s="38">
        <v>1</v>
      </c>
      <c r="Y227" s="89">
        <v>1</v>
      </c>
      <c r="Z227" s="38"/>
      <c r="AA227" s="89">
        <v>1</v>
      </c>
      <c r="AB227" s="38">
        <v>1</v>
      </c>
      <c r="AC227" s="89"/>
      <c r="AD227" s="38"/>
      <c r="AE227" s="38"/>
      <c r="AF227" s="171" t="s">
        <v>1032</v>
      </c>
      <c r="AG227" s="108"/>
      <c r="AH227" s="108"/>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84"/>
      <c r="BH227" s="184"/>
      <c r="BI227" s="184"/>
      <c r="BJ227" s="184"/>
      <c r="BK227" s="184"/>
      <c r="BL227" s="184"/>
      <c r="BM227" s="184"/>
      <c r="BN227" s="184"/>
      <c r="BO227" s="184"/>
      <c r="BP227" s="184"/>
      <c r="BQ227" s="184"/>
      <c r="BR227" s="184"/>
      <c r="BS227" s="184"/>
      <c r="BT227" s="184"/>
      <c r="BU227" s="184"/>
      <c r="BV227" s="184"/>
      <c r="BW227" s="184"/>
      <c r="BX227" s="184"/>
      <c r="BY227" s="184"/>
      <c r="BZ227" s="184"/>
      <c r="CA227" s="184"/>
      <c r="CB227" s="184"/>
      <c r="CC227" s="184"/>
      <c r="CD227" s="184"/>
      <c r="CE227" s="184"/>
      <c r="CF227" s="184"/>
      <c r="CG227" s="184"/>
      <c r="CH227" s="184"/>
      <c r="CI227" s="184"/>
      <c r="CJ227" s="184"/>
      <c r="CK227" s="184"/>
      <c r="CL227" s="184"/>
      <c r="CM227" s="184"/>
      <c r="CN227" s="184"/>
      <c r="CO227" s="184"/>
      <c r="CP227" s="184"/>
      <c r="CQ227" s="184"/>
      <c r="CR227" s="184"/>
      <c r="CS227" s="184"/>
      <c r="CT227" s="184"/>
      <c r="CU227" s="184"/>
      <c r="CV227" s="184"/>
      <c r="CW227" s="184"/>
      <c r="CX227" s="184"/>
      <c r="CY227" s="184"/>
      <c r="CZ227" s="184"/>
      <c r="DA227" s="184"/>
      <c r="DB227" s="184"/>
      <c r="DC227" s="184"/>
      <c r="DD227" s="184"/>
      <c r="DE227" s="184"/>
      <c r="DF227" s="184"/>
      <c r="DG227" s="184"/>
      <c r="DH227" s="184"/>
      <c r="DI227" s="184"/>
      <c r="DJ227" s="184"/>
      <c r="DK227" s="184"/>
      <c r="DL227" s="184"/>
      <c r="DM227" s="184"/>
      <c r="DN227" s="184"/>
      <c r="DO227" s="184"/>
      <c r="DP227" s="184"/>
      <c r="DQ227" s="184"/>
      <c r="DR227" s="184"/>
      <c r="DS227" s="184"/>
      <c r="DT227" s="184"/>
      <c r="DU227" s="184"/>
      <c r="DV227" s="184"/>
      <c r="DW227" s="184"/>
      <c r="DX227" s="184"/>
      <c r="DY227" s="184"/>
      <c r="DZ227" s="184"/>
      <c r="EA227" s="184"/>
      <c r="EB227" s="184"/>
      <c r="EC227" s="184"/>
      <c r="ED227" s="184"/>
      <c r="EE227" s="184"/>
      <c r="EF227" s="184"/>
      <c r="EG227" s="184"/>
      <c r="EH227" s="184"/>
      <c r="EI227" s="184"/>
      <c r="EJ227" s="184"/>
      <c r="EK227" s="184"/>
      <c r="EL227" s="184"/>
      <c r="EM227" s="184"/>
      <c r="EN227" s="184"/>
      <c r="EO227" s="184"/>
      <c r="EP227" s="184"/>
      <c r="EQ227" s="184"/>
      <c r="ER227" s="184"/>
      <c r="ES227" s="184"/>
      <c r="ET227" s="184"/>
      <c r="EU227" s="184"/>
      <c r="EV227" s="184"/>
      <c r="EW227" s="184"/>
      <c r="EX227" s="184"/>
      <c r="EY227" s="184"/>
      <c r="EZ227" s="184"/>
      <c r="FA227" s="184"/>
      <c r="FB227" s="184"/>
      <c r="FC227" s="184"/>
      <c r="FD227" s="184"/>
      <c r="FE227" s="184"/>
      <c r="FF227" s="184"/>
      <c r="FG227" s="184"/>
      <c r="FH227" s="184"/>
      <c r="FI227" s="184"/>
      <c r="FJ227" s="184"/>
      <c r="FK227" s="184"/>
    </row>
    <row r="228" spans="1:16384" ht="21" customHeight="1" x14ac:dyDescent="0.15">
      <c r="A228" s="13">
        <v>222</v>
      </c>
      <c r="B228" s="13" t="s">
        <v>347</v>
      </c>
      <c r="C228" s="169"/>
      <c r="D228" s="38"/>
      <c r="E228" s="89">
        <v>1</v>
      </c>
      <c r="F228" s="38"/>
      <c r="G228" s="38"/>
      <c r="H228" s="38"/>
      <c r="I228" s="38"/>
      <c r="J228" s="38"/>
      <c r="K228" s="38"/>
      <c r="L228" s="38">
        <v>1</v>
      </c>
      <c r="M228" s="38"/>
      <c r="N228" s="38"/>
      <c r="O228" s="38"/>
      <c r="P228" s="38"/>
      <c r="Q228" s="38">
        <v>1</v>
      </c>
      <c r="R228" s="38"/>
      <c r="S228" s="38"/>
      <c r="T228" s="89"/>
      <c r="U228" s="172" t="s">
        <v>541</v>
      </c>
      <c r="V228" s="38"/>
      <c r="W228" s="38"/>
      <c r="X228" s="38">
        <v>1</v>
      </c>
      <c r="Y228" s="89">
        <v>1</v>
      </c>
      <c r="Z228" s="38"/>
      <c r="AA228" s="89">
        <v>1</v>
      </c>
      <c r="AB228" s="38">
        <v>1</v>
      </c>
      <c r="AC228" s="89"/>
      <c r="AD228" s="38"/>
      <c r="AE228" s="38"/>
      <c r="AF228" s="171" t="s">
        <v>1033</v>
      </c>
      <c r="AG228" s="108"/>
      <c r="AH228" s="108"/>
      <c r="AI228" s="184"/>
      <c r="AJ228" s="184"/>
      <c r="AK228" s="184"/>
      <c r="AL228" s="184"/>
      <c r="AM228" s="184"/>
      <c r="AN228" s="184"/>
      <c r="AO228" s="184"/>
      <c r="AP228" s="184"/>
      <c r="AQ228" s="184"/>
      <c r="AR228" s="184"/>
      <c r="AS228" s="184"/>
      <c r="AT228" s="184"/>
      <c r="AU228" s="184"/>
      <c r="AV228" s="184"/>
      <c r="AW228" s="184"/>
      <c r="AX228" s="184"/>
      <c r="AY228" s="184"/>
      <c r="AZ228" s="184"/>
      <c r="BA228" s="184"/>
      <c r="BB228" s="184"/>
      <c r="BC228" s="184"/>
      <c r="BD228" s="184"/>
      <c r="BE228" s="184"/>
      <c r="BF228" s="184"/>
      <c r="BG228" s="184"/>
      <c r="BH228" s="184"/>
      <c r="BI228" s="184"/>
      <c r="BJ228" s="184"/>
      <c r="BK228" s="184"/>
      <c r="BL228" s="184"/>
      <c r="BM228" s="184"/>
      <c r="BN228" s="184"/>
      <c r="BO228" s="184"/>
      <c r="BP228" s="184"/>
      <c r="BQ228" s="184"/>
      <c r="BR228" s="184"/>
      <c r="BS228" s="184"/>
      <c r="BT228" s="184"/>
      <c r="BU228" s="184"/>
      <c r="BV228" s="184"/>
      <c r="BW228" s="184"/>
      <c r="BX228" s="184"/>
      <c r="BY228" s="184"/>
      <c r="BZ228" s="184"/>
      <c r="CA228" s="184"/>
      <c r="CB228" s="184"/>
      <c r="CC228" s="184"/>
      <c r="CD228" s="184"/>
      <c r="CE228" s="184"/>
      <c r="CF228" s="184"/>
      <c r="CG228" s="184"/>
      <c r="CH228" s="184"/>
      <c r="CI228" s="184"/>
      <c r="CJ228" s="184"/>
      <c r="CK228" s="184"/>
      <c r="CL228" s="184"/>
      <c r="CM228" s="184"/>
      <c r="CN228" s="184"/>
      <c r="CO228" s="184"/>
      <c r="CP228" s="184"/>
      <c r="CQ228" s="184"/>
      <c r="CR228" s="184"/>
      <c r="CS228" s="184"/>
      <c r="CT228" s="184"/>
      <c r="CU228" s="184"/>
      <c r="CV228" s="184"/>
      <c r="CW228" s="184"/>
      <c r="CX228" s="184"/>
      <c r="CY228" s="184"/>
      <c r="CZ228" s="184"/>
      <c r="DA228" s="184"/>
      <c r="DB228" s="184"/>
      <c r="DC228" s="184"/>
      <c r="DD228" s="184"/>
      <c r="DE228" s="184"/>
      <c r="DF228" s="184"/>
      <c r="DG228" s="184"/>
      <c r="DH228" s="184"/>
      <c r="DI228" s="184"/>
      <c r="DJ228" s="184"/>
      <c r="DK228" s="184"/>
      <c r="DL228" s="184"/>
      <c r="DM228" s="184"/>
      <c r="DN228" s="184"/>
      <c r="DO228" s="184"/>
      <c r="DP228" s="184"/>
      <c r="DQ228" s="184"/>
      <c r="DR228" s="184"/>
      <c r="DS228" s="184"/>
      <c r="DT228" s="184"/>
      <c r="DU228" s="184"/>
      <c r="DV228" s="184"/>
      <c r="DW228" s="184"/>
      <c r="DX228" s="184"/>
      <c r="DY228" s="184"/>
      <c r="DZ228" s="184"/>
      <c r="EA228" s="184"/>
      <c r="EB228" s="184"/>
      <c r="EC228" s="184"/>
      <c r="ED228" s="184"/>
      <c r="EE228" s="184"/>
      <c r="EF228" s="184"/>
      <c r="EG228" s="184"/>
      <c r="EH228" s="184"/>
      <c r="EI228" s="184"/>
      <c r="EJ228" s="184"/>
      <c r="EK228" s="184"/>
      <c r="EL228" s="184"/>
      <c r="EM228" s="184"/>
      <c r="EN228" s="184"/>
      <c r="EO228" s="184"/>
      <c r="EP228" s="184"/>
      <c r="EQ228" s="184"/>
      <c r="ER228" s="184"/>
      <c r="ES228" s="184"/>
      <c r="ET228" s="184"/>
      <c r="EU228" s="184"/>
      <c r="EV228" s="184"/>
      <c r="EW228" s="184"/>
      <c r="EX228" s="184"/>
      <c r="EY228" s="184"/>
      <c r="EZ228" s="184"/>
      <c r="FA228" s="184"/>
      <c r="FB228" s="184"/>
      <c r="FC228" s="184"/>
      <c r="FD228" s="184"/>
      <c r="FE228" s="184"/>
      <c r="FF228" s="184"/>
      <c r="FG228" s="184"/>
      <c r="FH228" s="184"/>
      <c r="FI228" s="184"/>
      <c r="FJ228" s="184"/>
      <c r="FK228" s="184"/>
    </row>
    <row r="229" spans="1:16384" ht="21" customHeight="1" x14ac:dyDescent="0.15">
      <c r="A229" s="299" t="s">
        <v>757</v>
      </c>
      <c r="B229" s="277"/>
      <c r="C229" s="176">
        <v>42</v>
      </c>
      <c r="D229" s="177">
        <v>4</v>
      </c>
      <c r="E229" s="178">
        <v>24</v>
      </c>
      <c r="F229" s="177">
        <v>47</v>
      </c>
      <c r="G229" s="177">
        <v>54</v>
      </c>
      <c r="H229" s="177">
        <v>28</v>
      </c>
      <c r="I229" s="177">
        <v>11</v>
      </c>
      <c r="J229" s="177">
        <v>26</v>
      </c>
      <c r="K229" s="177">
        <v>23</v>
      </c>
      <c r="L229" s="177">
        <v>29</v>
      </c>
      <c r="M229" s="177">
        <v>2</v>
      </c>
      <c r="N229" s="177">
        <v>1</v>
      </c>
      <c r="O229" s="177">
        <v>1</v>
      </c>
      <c r="P229" s="177">
        <v>3</v>
      </c>
      <c r="Q229" s="177">
        <v>11</v>
      </c>
      <c r="R229" s="177">
        <v>17</v>
      </c>
      <c r="S229" s="177">
        <v>30</v>
      </c>
      <c r="T229" s="178">
        <v>35</v>
      </c>
      <c r="U229" s="217"/>
      <c r="V229" s="177">
        <v>35</v>
      </c>
      <c r="W229" s="177">
        <v>21</v>
      </c>
      <c r="X229" s="177">
        <v>37</v>
      </c>
      <c r="Y229" s="178">
        <v>41</v>
      </c>
      <c r="Z229" s="177">
        <v>15</v>
      </c>
      <c r="AA229" s="178">
        <v>53</v>
      </c>
      <c r="AB229" s="177">
        <v>60</v>
      </c>
      <c r="AC229" s="178">
        <v>8</v>
      </c>
      <c r="AD229" s="177"/>
      <c r="AE229" s="177"/>
      <c r="AF229" s="179"/>
      <c r="AG229" s="21"/>
      <c r="AH229" s="21"/>
      <c r="AI229" s="271"/>
      <c r="AJ229" s="271"/>
      <c r="AK229" s="271"/>
      <c r="AL229" s="271"/>
      <c r="AM229" s="271"/>
      <c r="AN229" s="271"/>
      <c r="AO229" s="271"/>
      <c r="AP229" s="271"/>
      <c r="AQ229" s="271"/>
      <c r="AR229" s="271"/>
      <c r="AS229" s="271"/>
      <c r="AT229" s="271"/>
      <c r="AU229" s="271"/>
      <c r="AV229" s="271"/>
      <c r="AW229" s="271"/>
      <c r="AX229" s="271"/>
      <c r="AY229" s="271"/>
      <c r="AZ229" s="271"/>
      <c r="BA229" s="271"/>
      <c r="BB229" s="271"/>
      <c r="BC229" s="271"/>
      <c r="BD229" s="271"/>
      <c r="BE229" s="271"/>
      <c r="BF229" s="271"/>
      <c r="BG229" s="271"/>
      <c r="BH229" s="271"/>
      <c r="BI229" s="271"/>
      <c r="BJ229" s="271"/>
      <c r="BK229" s="271"/>
      <c r="BL229" s="351"/>
      <c r="BM229" s="271"/>
      <c r="BN229" s="271"/>
      <c r="BO229" s="271"/>
      <c r="BP229" s="271"/>
      <c r="BQ229" s="271"/>
      <c r="BR229" s="271"/>
      <c r="BS229" s="271"/>
      <c r="BT229" s="271"/>
      <c r="BU229" s="271"/>
      <c r="BV229" s="271"/>
      <c r="BW229" s="271"/>
      <c r="BX229" s="271"/>
      <c r="BY229" s="271"/>
      <c r="BZ229" s="271"/>
      <c r="CA229" s="271"/>
      <c r="CB229" s="271"/>
      <c r="CC229" s="271"/>
      <c r="CD229" s="271"/>
      <c r="CE229" s="271"/>
      <c r="CF229" s="271"/>
      <c r="CG229" s="271"/>
      <c r="CH229" s="271"/>
      <c r="CI229" s="271"/>
      <c r="CJ229" s="271"/>
      <c r="CK229" s="271"/>
      <c r="CL229" s="271"/>
      <c r="CM229" s="271"/>
      <c r="CN229" s="271"/>
      <c r="CO229" s="271"/>
      <c r="CP229" s="271"/>
      <c r="CQ229" s="271"/>
      <c r="CR229" s="351"/>
      <c r="CS229" s="271"/>
      <c r="CT229" s="271"/>
      <c r="CU229" s="271"/>
      <c r="CV229" s="271"/>
      <c r="CW229" s="271"/>
      <c r="CX229" s="271"/>
      <c r="CY229" s="271"/>
      <c r="CZ229" s="271"/>
      <c r="DA229" s="271"/>
      <c r="DB229" s="271"/>
      <c r="DC229" s="271"/>
      <c r="DD229" s="271"/>
      <c r="DE229" s="271"/>
      <c r="DF229" s="271"/>
      <c r="DG229" s="271"/>
      <c r="DH229" s="271"/>
      <c r="DI229" s="271"/>
      <c r="DJ229" s="271"/>
      <c r="DK229" s="271"/>
      <c r="DL229" s="271"/>
      <c r="DM229" s="271"/>
      <c r="DN229" s="271"/>
      <c r="DO229" s="271"/>
      <c r="DP229" s="271"/>
      <c r="DQ229" s="271"/>
      <c r="DR229" s="271"/>
      <c r="DS229" s="271"/>
      <c r="DT229" s="271"/>
      <c r="DU229" s="271"/>
      <c r="DV229" s="271"/>
      <c r="DW229" s="271"/>
      <c r="DX229" s="351"/>
      <c r="DY229" s="271"/>
      <c r="DZ229" s="271"/>
      <c r="EA229" s="271"/>
      <c r="EB229" s="271"/>
      <c r="EC229" s="271"/>
      <c r="ED229" s="271"/>
      <c r="EE229" s="271"/>
      <c r="EF229" s="271"/>
      <c r="EG229" s="271"/>
      <c r="EH229" s="271"/>
      <c r="EI229" s="271"/>
      <c r="EJ229" s="271"/>
      <c r="EK229" s="271"/>
      <c r="EL229" s="271"/>
      <c r="EM229" s="271"/>
      <c r="EN229" s="271"/>
      <c r="EO229" s="271"/>
      <c r="EP229" s="271"/>
      <c r="EQ229" s="271"/>
      <c r="ER229" s="271"/>
      <c r="ES229" s="271"/>
      <c r="ET229" s="271"/>
      <c r="EU229" s="271"/>
      <c r="EV229" s="271"/>
      <c r="EW229" s="271"/>
      <c r="EX229" s="271"/>
      <c r="EY229" s="271"/>
      <c r="EZ229" s="271"/>
      <c r="FA229" s="271"/>
      <c r="FB229" s="271"/>
      <c r="FC229" s="271"/>
      <c r="FD229" s="351"/>
      <c r="FE229" s="271"/>
      <c r="FF229" s="271"/>
      <c r="FG229" s="271"/>
      <c r="FH229" s="271"/>
      <c r="FI229" s="271"/>
      <c r="FJ229" s="271"/>
      <c r="FK229" s="271"/>
      <c r="FL229" s="177"/>
      <c r="FM229" s="177"/>
      <c r="FN229" s="177"/>
      <c r="FO229" s="177"/>
      <c r="FP229" s="177"/>
      <c r="FQ229" s="177"/>
      <c r="FR229" s="177"/>
      <c r="FS229" s="177"/>
      <c r="FT229" s="177"/>
      <c r="FU229" s="177"/>
      <c r="FV229" s="177"/>
      <c r="FW229" s="177"/>
      <c r="FX229" s="178"/>
      <c r="FY229" s="178"/>
      <c r="FZ229" s="177"/>
      <c r="GA229" s="177"/>
      <c r="GB229" s="177"/>
      <c r="GC229" s="178"/>
      <c r="GD229" s="177"/>
      <c r="GE229" s="178"/>
      <c r="GF229" s="177"/>
      <c r="GG229" s="178"/>
      <c r="GH229" s="177"/>
      <c r="GI229" s="178"/>
      <c r="GJ229" s="180"/>
      <c r="GK229" s="181"/>
      <c r="GL229" s="181"/>
      <c r="GM229" s="176"/>
      <c r="GN229" s="177"/>
      <c r="GO229" s="178"/>
      <c r="GP229" s="177"/>
      <c r="GQ229" s="177"/>
      <c r="GR229" s="177"/>
      <c r="GS229" s="177"/>
      <c r="GT229" s="177"/>
      <c r="GU229" s="177"/>
      <c r="GV229" s="177"/>
      <c r="GW229" s="177"/>
      <c r="GX229" s="177"/>
      <c r="GY229" s="177"/>
      <c r="GZ229" s="177"/>
      <c r="HA229" s="177"/>
      <c r="HB229" s="177"/>
      <c r="HC229" s="177"/>
      <c r="HD229" s="178"/>
      <c r="HE229" s="178"/>
      <c r="HF229" s="177"/>
      <c r="HG229" s="177"/>
      <c r="HH229" s="177"/>
      <c r="HI229" s="178"/>
      <c r="HJ229" s="177"/>
      <c r="HK229" s="178"/>
      <c r="HL229" s="177"/>
      <c r="HM229" s="178"/>
      <c r="HN229" s="177"/>
      <c r="HO229" s="178"/>
      <c r="HP229" s="180"/>
      <c r="HQ229" s="181"/>
      <c r="HR229" s="181"/>
      <c r="HS229" s="176"/>
      <c r="HT229" s="177"/>
      <c r="HU229" s="178"/>
      <c r="HV229" s="177"/>
      <c r="HW229" s="177"/>
      <c r="HX229" s="177"/>
      <c r="HY229" s="177"/>
      <c r="HZ229" s="177"/>
      <c r="IA229" s="177"/>
      <c r="IB229" s="177"/>
      <c r="IC229" s="177"/>
      <c r="ID229" s="177"/>
      <c r="IE229" s="177"/>
      <c r="IF229" s="177"/>
      <c r="IG229" s="177"/>
      <c r="IH229" s="177"/>
      <c r="II229" s="177"/>
      <c r="IJ229" s="178"/>
      <c r="IK229" s="178"/>
      <c r="IL229" s="177"/>
      <c r="IM229" s="177"/>
      <c r="IN229" s="177"/>
      <c r="IO229" s="178"/>
      <c r="IP229" s="177"/>
      <c r="IQ229" s="178"/>
      <c r="IR229" s="177"/>
      <c r="IS229" s="178"/>
      <c r="IT229" s="177"/>
      <c r="IU229" s="178"/>
      <c r="IV229" s="180"/>
      <c r="IW229" s="181"/>
      <c r="IX229" s="181"/>
      <c r="IY229" s="176"/>
      <c r="IZ229" s="177"/>
      <c r="JA229" s="178"/>
      <c r="JB229" s="177"/>
      <c r="JC229" s="177"/>
      <c r="JD229" s="177"/>
      <c r="JE229" s="177"/>
      <c r="JF229" s="177"/>
      <c r="JG229" s="177"/>
      <c r="JH229" s="177"/>
      <c r="JI229" s="177"/>
      <c r="JJ229" s="177"/>
      <c r="JK229" s="177"/>
      <c r="JL229" s="177"/>
      <c r="JM229" s="177"/>
      <c r="JN229" s="177"/>
      <c r="JO229" s="177"/>
      <c r="JP229" s="178"/>
      <c r="JQ229" s="178"/>
      <c r="JR229" s="177"/>
      <c r="JS229" s="177"/>
      <c r="JT229" s="177"/>
      <c r="JU229" s="178"/>
      <c r="JV229" s="177"/>
      <c r="JW229" s="178"/>
      <c r="JX229" s="177"/>
      <c r="JY229" s="178"/>
      <c r="JZ229" s="177"/>
      <c r="KA229" s="178"/>
      <c r="KB229" s="180"/>
      <c r="KC229" s="181"/>
      <c r="KD229" s="181"/>
      <c r="KE229" s="176"/>
      <c r="KF229" s="177"/>
      <c r="KG229" s="178"/>
      <c r="KH229" s="177"/>
      <c r="KI229" s="177"/>
      <c r="KJ229" s="177"/>
      <c r="KK229" s="177"/>
      <c r="KL229" s="177"/>
      <c r="KM229" s="177"/>
      <c r="KN229" s="177"/>
      <c r="KO229" s="177"/>
      <c r="KP229" s="177"/>
      <c r="KQ229" s="177"/>
      <c r="KR229" s="177"/>
      <c r="KS229" s="177"/>
      <c r="KT229" s="177"/>
      <c r="KU229" s="177"/>
      <c r="KV229" s="178"/>
      <c r="KW229" s="178"/>
      <c r="KX229" s="177"/>
      <c r="KY229" s="177"/>
      <c r="KZ229" s="177"/>
      <c r="LA229" s="178"/>
      <c r="LB229" s="177"/>
      <c r="LC229" s="178"/>
      <c r="LD229" s="177"/>
      <c r="LE229" s="178"/>
      <c r="LF229" s="177"/>
      <c r="LG229" s="178"/>
      <c r="LH229" s="180"/>
      <c r="LI229" s="181"/>
      <c r="LJ229" s="181"/>
      <c r="LK229" s="176"/>
      <c r="LL229" s="177"/>
      <c r="LM229" s="178"/>
      <c r="LN229" s="177"/>
      <c r="LO229" s="177"/>
      <c r="LP229" s="177"/>
      <c r="LQ229" s="177"/>
      <c r="LR229" s="177"/>
      <c r="LS229" s="177"/>
      <c r="LT229" s="177"/>
      <c r="LU229" s="177"/>
      <c r="LV229" s="177"/>
      <c r="LW229" s="177"/>
      <c r="LX229" s="177"/>
      <c r="LY229" s="177"/>
      <c r="LZ229" s="177"/>
      <c r="MA229" s="177"/>
      <c r="MB229" s="178"/>
      <c r="MC229" s="178"/>
      <c r="MD229" s="177"/>
      <c r="ME229" s="177"/>
      <c r="MF229" s="177"/>
      <c r="MG229" s="178"/>
      <c r="MH229" s="177"/>
      <c r="MI229" s="178"/>
      <c r="MJ229" s="177"/>
      <c r="MK229" s="178"/>
      <c r="ML229" s="177"/>
      <c r="MM229" s="178"/>
      <c r="MN229" s="180"/>
      <c r="MO229" s="181"/>
      <c r="MP229" s="181"/>
      <c r="MQ229" s="176"/>
      <c r="MR229" s="177"/>
      <c r="MS229" s="178"/>
      <c r="MT229" s="177"/>
      <c r="MU229" s="177"/>
      <c r="MV229" s="177"/>
      <c r="MW229" s="177"/>
      <c r="MX229" s="177"/>
      <c r="MY229" s="177"/>
      <c r="MZ229" s="177"/>
      <c r="NA229" s="177"/>
      <c r="NB229" s="177"/>
      <c r="NC229" s="177"/>
      <c r="ND229" s="177"/>
      <c r="NE229" s="177"/>
      <c r="NF229" s="177"/>
      <c r="NG229" s="177"/>
      <c r="NH229" s="178"/>
      <c r="NI229" s="178"/>
      <c r="NJ229" s="177"/>
      <c r="NK229" s="177"/>
      <c r="NL229" s="177"/>
      <c r="NM229" s="178"/>
      <c r="NN229" s="177"/>
      <c r="NO229" s="178"/>
      <c r="NP229" s="177"/>
      <c r="NQ229" s="178"/>
      <c r="NR229" s="177"/>
      <c r="NS229" s="178"/>
      <c r="NT229" s="180"/>
      <c r="NU229" s="181"/>
      <c r="NV229" s="181"/>
      <c r="NW229" s="176"/>
      <c r="NX229" s="177"/>
      <c r="NY229" s="178"/>
      <c r="NZ229" s="177"/>
      <c r="OA229" s="177"/>
      <c r="OB229" s="177"/>
      <c r="OC229" s="177"/>
      <c r="OD229" s="177"/>
      <c r="OE229" s="177"/>
      <c r="OF229" s="177"/>
      <c r="OG229" s="177"/>
      <c r="OH229" s="177"/>
      <c r="OI229" s="177"/>
      <c r="OJ229" s="177"/>
      <c r="OK229" s="177"/>
      <c r="OL229" s="177"/>
      <c r="OM229" s="177"/>
      <c r="ON229" s="178"/>
      <c r="OO229" s="178"/>
      <c r="OP229" s="177"/>
      <c r="OQ229" s="177"/>
      <c r="OR229" s="177"/>
      <c r="OS229" s="178"/>
      <c r="OT229" s="177"/>
      <c r="OU229" s="178"/>
      <c r="OV229" s="177"/>
      <c r="OW229" s="178"/>
      <c r="OX229" s="177"/>
      <c r="OY229" s="178"/>
      <c r="OZ229" s="180"/>
      <c r="PA229" s="181"/>
      <c r="PB229" s="181"/>
      <c r="PC229" s="176"/>
      <c r="PD229" s="177"/>
      <c r="PE229" s="178"/>
      <c r="PF229" s="177"/>
      <c r="PG229" s="177"/>
      <c r="PH229" s="177"/>
      <c r="PI229" s="177"/>
      <c r="PJ229" s="177"/>
      <c r="PK229" s="177"/>
      <c r="PL229" s="177"/>
      <c r="PM229" s="177"/>
      <c r="PN229" s="177"/>
      <c r="PO229" s="177"/>
      <c r="PP229" s="177"/>
      <c r="PQ229" s="177"/>
      <c r="PR229" s="177"/>
      <c r="PS229" s="177"/>
      <c r="PT229" s="178"/>
      <c r="PU229" s="178"/>
      <c r="PV229" s="177"/>
      <c r="PW229" s="177"/>
      <c r="PX229" s="177"/>
      <c r="PY229" s="178"/>
      <c r="PZ229" s="177"/>
      <c r="QA229" s="178"/>
      <c r="QB229" s="177"/>
      <c r="QC229" s="178"/>
      <c r="QD229" s="177"/>
      <c r="QE229" s="178"/>
      <c r="QF229" s="180"/>
      <c r="QG229" s="181"/>
      <c r="QH229" s="181"/>
      <c r="QI229" s="176"/>
      <c r="QJ229" s="177"/>
      <c r="QK229" s="178"/>
      <c r="QL229" s="177"/>
      <c r="QM229" s="177"/>
      <c r="QN229" s="177"/>
      <c r="QO229" s="177"/>
      <c r="QP229" s="177"/>
      <c r="QQ229" s="177"/>
      <c r="QR229" s="177"/>
      <c r="QS229" s="177"/>
      <c r="QT229" s="177"/>
      <c r="QU229" s="177"/>
      <c r="QV229" s="177"/>
      <c r="QW229" s="177"/>
      <c r="QX229" s="177"/>
      <c r="QY229" s="177"/>
      <c r="QZ229" s="178"/>
      <c r="RA229" s="178"/>
      <c r="RB229" s="177"/>
      <c r="RC229" s="177"/>
      <c r="RD229" s="177"/>
      <c r="RE229" s="178"/>
      <c r="RF229" s="177"/>
      <c r="RG229" s="178"/>
      <c r="RH229" s="177"/>
      <c r="RI229" s="178"/>
      <c r="RJ229" s="177"/>
      <c r="RK229" s="178"/>
      <c r="RL229" s="180"/>
      <c r="RM229" s="181"/>
      <c r="RN229" s="181"/>
      <c r="RO229" s="176"/>
      <c r="RP229" s="177"/>
      <c r="RQ229" s="178"/>
      <c r="RR229" s="177"/>
      <c r="RS229" s="177"/>
      <c r="RT229" s="177"/>
      <c r="RU229" s="177"/>
      <c r="RV229" s="177"/>
      <c r="RW229" s="177"/>
      <c r="RX229" s="177"/>
      <c r="RY229" s="177"/>
      <c r="RZ229" s="177"/>
      <c r="SA229" s="177"/>
      <c r="SB229" s="177"/>
      <c r="SC229" s="177"/>
      <c r="SD229" s="177"/>
      <c r="SE229" s="177"/>
      <c r="SF229" s="178"/>
      <c r="SG229" s="178"/>
      <c r="SH229" s="177"/>
      <c r="SI229" s="177"/>
      <c r="SJ229" s="177"/>
      <c r="SK229" s="178"/>
      <c r="SL229" s="177"/>
      <c r="SM229" s="178"/>
      <c r="SN229" s="177"/>
      <c r="SO229" s="178"/>
      <c r="SP229" s="177"/>
      <c r="SQ229" s="178"/>
      <c r="SR229" s="180"/>
      <c r="SS229" s="181"/>
      <c r="ST229" s="181"/>
      <c r="SU229" s="176"/>
      <c r="SV229" s="177"/>
      <c r="SW229" s="178"/>
      <c r="SX229" s="177"/>
      <c r="SY229" s="177"/>
      <c r="SZ229" s="177"/>
      <c r="TA229" s="177"/>
      <c r="TB229" s="177"/>
      <c r="TC229" s="177"/>
      <c r="TD229" s="177"/>
      <c r="TE229" s="177"/>
      <c r="TF229" s="177"/>
      <c r="TG229" s="177"/>
      <c r="TH229" s="177"/>
      <c r="TI229" s="177"/>
      <c r="TJ229" s="177"/>
      <c r="TK229" s="177"/>
      <c r="TL229" s="178"/>
      <c r="TM229" s="178"/>
      <c r="TN229" s="177"/>
      <c r="TO229" s="177"/>
      <c r="TP229" s="177"/>
      <c r="TQ229" s="178"/>
      <c r="TR229" s="177"/>
      <c r="TS229" s="178"/>
      <c r="TT229" s="177"/>
      <c r="TU229" s="178"/>
      <c r="TV229" s="177"/>
      <c r="TW229" s="178"/>
      <c r="TX229" s="180"/>
      <c r="TY229" s="181"/>
      <c r="TZ229" s="181"/>
      <c r="UA229" s="176"/>
      <c r="UB229" s="177"/>
      <c r="UC229" s="178"/>
      <c r="UD229" s="177"/>
      <c r="UE229" s="177"/>
      <c r="UF229" s="177"/>
      <c r="UG229" s="177"/>
      <c r="UH229" s="177"/>
      <c r="UI229" s="177"/>
      <c r="UJ229" s="177"/>
      <c r="UK229" s="177"/>
      <c r="UL229" s="177"/>
      <c r="UM229" s="177"/>
      <c r="UN229" s="177"/>
      <c r="UO229" s="177"/>
      <c r="UP229" s="177"/>
      <c r="UQ229" s="177"/>
      <c r="UR229" s="178"/>
      <c r="US229" s="178"/>
      <c r="UT229" s="177"/>
      <c r="UU229" s="177"/>
      <c r="UV229" s="177"/>
      <c r="UW229" s="178"/>
      <c r="UX229" s="177"/>
      <c r="UY229" s="178"/>
      <c r="UZ229" s="177"/>
      <c r="VA229" s="178"/>
      <c r="VB229" s="177"/>
      <c r="VC229" s="178"/>
      <c r="VD229" s="180"/>
      <c r="VE229" s="181"/>
      <c r="VF229" s="181"/>
      <c r="VG229" s="176"/>
      <c r="VH229" s="177"/>
      <c r="VI229" s="178"/>
      <c r="VJ229" s="177"/>
      <c r="VK229" s="177"/>
      <c r="VL229" s="177"/>
      <c r="VM229" s="177"/>
      <c r="VN229" s="177"/>
      <c r="VO229" s="177"/>
      <c r="VP229" s="177"/>
      <c r="VQ229" s="177"/>
      <c r="VR229" s="177"/>
      <c r="VS229" s="177"/>
      <c r="VT229" s="177"/>
      <c r="VU229" s="177"/>
      <c r="VV229" s="177"/>
      <c r="VW229" s="177"/>
      <c r="VX229" s="178"/>
      <c r="VY229" s="178"/>
      <c r="VZ229" s="177"/>
      <c r="WA229" s="177"/>
      <c r="WB229" s="177"/>
      <c r="WC229" s="178"/>
      <c r="WD229" s="177"/>
      <c r="WE229" s="178"/>
      <c r="WF229" s="177"/>
      <c r="WG229" s="178"/>
      <c r="WH229" s="177"/>
      <c r="WI229" s="178"/>
      <c r="WJ229" s="180"/>
      <c r="WK229" s="181"/>
      <c r="WL229" s="181"/>
      <c r="WM229" s="176"/>
      <c r="WN229" s="177"/>
      <c r="WO229" s="178"/>
      <c r="WP229" s="177"/>
      <c r="WQ229" s="177"/>
      <c r="WR229" s="177"/>
      <c r="WS229" s="177"/>
      <c r="WT229" s="177"/>
      <c r="WU229" s="177"/>
      <c r="WV229" s="177"/>
      <c r="WW229" s="177"/>
      <c r="WX229" s="177"/>
      <c r="WY229" s="177"/>
      <c r="WZ229" s="177"/>
      <c r="XA229" s="177"/>
      <c r="XB229" s="177"/>
      <c r="XC229" s="177"/>
      <c r="XD229" s="178"/>
      <c r="XE229" s="178"/>
      <c r="XF229" s="177"/>
      <c r="XG229" s="177"/>
      <c r="XH229" s="177"/>
      <c r="XI229" s="178"/>
      <c r="XJ229" s="177"/>
      <c r="XK229" s="178"/>
      <c r="XL229" s="177"/>
      <c r="XM229" s="178"/>
      <c r="XN229" s="177"/>
      <c r="XO229" s="178"/>
      <c r="XP229" s="180"/>
      <c r="XQ229" s="181"/>
      <c r="XR229" s="181"/>
      <c r="XS229" s="176"/>
      <c r="XT229" s="177"/>
      <c r="XU229" s="178"/>
      <c r="XV229" s="177"/>
      <c r="XW229" s="177"/>
      <c r="XX229" s="177"/>
      <c r="XY229" s="177"/>
      <c r="XZ229" s="177"/>
      <c r="YA229" s="177"/>
      <c r="YB229" s="177"/>
      <c r="YC229" s="177"/>
      <c r="YD229" s="177"/>
      <c r="YE229" s="177"/>
      <c r="YF229" s="177"/>
      <c r="YG229" s="177"/>
      <c r="YH229" s="177"/>
      <c r="YI229" s="177"/>
      <c r="YJ229" s="178"/>
      <c r="YK229" s="178"/>
      <c r="YL229" s="177"/>
      <c r="YM229" s="177"/>
      <c r="YN229" s="177"/>
      <c r="YO229" s="178"/>
      <c r="YP229" s="177"/>
      <c r="YQ229" s="178"/>
      <c r="YR229" s="177"/>
      <c r="YS229" s="178"/>
      <c r="YT229" s="177"/>
      <c r="YU229" s="178"/>
      <c r="YV229" s="180"/>
      <c r="YW229" s="181"/>
      <c r="YX229" s="181"/>
      <c r="YY229" s="176"/>
      <c r="YZ229" s="177"/>
      <c r="ZA229" s="178"/>
      <c r="ZB229" s="177"/>
      <c r="ZC229" s="177"/>
      <c r="ZD229" s="177"/>
      <c r="ZE229" s="177"/>
      <c r="ZF229" s="177"/>
      <c r="ZG229" s="177"/>
      <c r="ZH229" s="177"/>
      <c r="ZI229" s="177"/>
      <c r="ZJ229" s="177"/>
      <c r="ZK229" s="177"/>
      <c r="ZL229" s="177"/>
      <c r="ZM229" s="177"/>
      <c r="ZN229" s="177"/>
      <c r="ZO229" s="177"/>
      <c r="ZP229" s="178"/>
      <c r="ZQ229" s="178"/>
      <c r="ZR229" s="177"/>
      <c r="ZS229" s="177"/>
      <c r="ZT229" s="177"/>
      <c r="ZU229" s="178"/>
      <c r="ZV229" s="177"/>
      <c r="ZW229" s="178"/>
      <c r="ZX229" s="177"/>
      <c r="ZY229" s="178"/>
      <c r="ZZ229" s="177"/>
      <c r="AAA229" s="178"/>
      <c r="AAB229" s="180"/>
      <c r="AAC229" s="181"/>
      <c r="AAD229" s="181"/>
      <c r="AAE229" s="176"/>
      <c r="AAF229" s="177"/>
      <c r="AAG229" s="178"/>
      <c r="AAH229" s="177"/>
      <c r="AAI229" s="177"/>
      <c r="AAJ229" s="177"/>
      <c r="AAK229" s="177"/>
      <c r="AAL229" s="177"/>
      <c r="AAM229" s="177"/>
      <c r="AAN229" s="177"/>
      <c r="AAO229" s="177"/>
      <c r="AAP229" s="177"/>
      <c r="AAQ229" s="177"/>
      <c r="AAR229" s="177"/>
      <c r="AAS229" s="177"/>
      <c r="AAT229" s="177"/>
      <c r="AAU229" s="177"/>
      <c r="AAV229" s="178"/>
      <c r="AAW229" s="178"/>
      <c r="AAX229" s="177"/>
      <c r="AAY229" s="177"/>
      <c r="AAZ229" s="177"/>
      <c r="ABA229" s="178"/>
      <c r="ABB229" s="177"/>
      <c r="ABC229" s="178"/>
      <c r="ABD229" s="177"/>
      <c r="ABE229" s="178"/>
      <c r="ABF229" s="177"/>
      <c r="ABG229" s="178"/>
      <c r="ABH229" s="180"/>
      <c r="ABI229" s="181"/>
      <c r="ABJ229" s="181"/>
      <c r="ABK229" s="176"/>
      <c r="ABL229" s="177"/>
      <c r="ABM229" s="178"/>
      <c r="ABN229" s="177"/>
      <c r="ABO229" s="177"/>
      <c r="ABP229" s="177"/>
      <c r="ABQ229" s="177"/>
      <c r="ABR229" s="177"/>
      <c r="ABS229" s="177"/>
      <c r="ABT229" s="177"/>
      <c r="ABU229" s="177"/>
      <c r="ABV229" s="177"/>
      <c r="ABW229" s="177"/>
      <c r="ABX229" s="177"/>
      <c r="ABY229" s="177"/>
      <c r="ABZ229" s="177"/>
      <c r="ACA229" s="177"/>
      <c r="ACB229" s="178"/>
      <c r="ACC229" s="178"/>
      <c r="ACD229" s="177"/>
      <c r="ACE229" s="177"/>
      <c r="ACF229" s="177"/>
      <c r="ACG229" s="178"/>
      <c r="ACH229" s="177"/>
      <c r="ACI229" s="178"/>
      <c r="ACJ229" s="177"/>
      <c r="ACK229" s="178"/>
      <c r="ACL229" s="177"/>
      <c r="ACM229" s="178"/>
      <c r="ACN229" s="180"/>
      <c r="ACO229" s="181"/>
      <c r="ACP229" s="181"/>
      <c r="ACQ229" s="176"/>
      <c r="ACR229" s="177"/>
      <c r="ACS229" s="178"/>
      <c r="ACT229" s="177"/>
      <c r="ACU229" s="177"/>
      <c r="ACV229" s="177"/>
      <c r="ACW229" s="177"/>
      <c r="ACX229" s="177"/>
      <c r="ACY229" s="177"/>
      <c r="ACZ229" s="177"/>
      <c r="ADA229" s="177"/>
      <c r="ADB229" s="177"/>
      <c r="ADC229" s="177"/>
      <c r="ADD229" s="177"/>
      <c r="ADE229" s="177"/>
      <c r="ADF229" s="177"/>
      <c r="ADG229" s="177"/>
      <c r="ADH229" s="178"/>
      <c r="ADI229" s="178"/>
      <c r="ADJ229" s="177"/>
      <c r="ADK229" s="177"/>
      <c r="ADL229" s="177"/>
      <c r="ADM229" s="178"/>
      <c r="ADN229" s="177"/>
      <c r="ADO229" s="178"/>
      <c r="ADP229" s="177"/>
      <c r="ADQ229" s="178"/>
      <c r="ADR229" s="177"/>
      <c r="ADS229" s="178"/>
      <c r="ADT229" s="180"/>
      <c r="ADU229" s="181"/>
      <c r="ADV229" s="181"/>
      <c r="ADW229" s="176"/>
      <c r="ADX229" s="177"/>
      <c r="ADY229" s="178"/>
      <c r="ADZ229" s="177"/>
      <c r="AEA229" s="177"/>
      <c r="AEB229" s="177"/>
      <c r="AEC229" s="177"/>
      <c r="AED229" s="177"/>
      <c r="AEE229" s="177"/>
      <c r="AEF229" s="177"/>
      <c r="AEG229" s="177"/>
      <c r="AEH229" s="177"/>
      <c r="AEI229" s="177"/>
      <c r="AEJ229" s="177"/>
      <c r="AEK229" s="177"/>
      <c r="AEL229" s="177"/>
      <c r="AEM229" s="177"/>
      <c r="AEN229" s="178"/>
      <c r="AEO229" s="178"/>
      <c r="AEP229" s="177"/>
      <c r="AEQ229" s="177"/>
      <c r="AER229" s="177"/>
      <c r="AES229" s="178"/>
      <c r="AET229" s="177"/>
      <c r="AEU229" s="178"/>
      <c r="AEV229" s="177"/>
      <c r="AEW229" s="178"/>
      <c r="AEX229" s="177"/>
      <c r="AEY229" s="178"/>
      <c r="AEZ229" s="180"/>
      <c r="AFA229" s="181"/>
      <c r="AFB229" s="181"/>
      <c r="AFC229" s="176"/>
      <c r="AFD229" s="177"/>
      <c r="AFE229" s="178"/>
      <c r="AFF229" s="177"/>
      <c r="AFG229" s="177"/>
      <c r="AFH229" s="177"/>
      <c r="AFI229" s="177"/>
      <c r="AFJ229" s="177"/>
      <c r="AFK229" s="177"/>
      <c r="AFL229" s="177"/>
      <c r="AFM229" s="177"/>
      <c r="AFN229" s="177"/>
      <c r="AFO229" s="177"/>
      <c r="AFP229" s="177"/>
      <c r="AFQ229" s="177"/>
      <c r="AFR229" s="177"/>
      <c r="AFS229" s="177"/>
      <c r="AFT229" s="178"/>
      <c r="AFU229" s="178"/>
      <c r="AFV229" s="177"/>
      <c r="AFW229" s="177"/>
      <c r="AFX229" s="177"/>
      <c r="AFY229" s="178"/>
      <c r="AFZ229" s="177"/>
      <c r="AGA229" s="178"/>
      <c r="AGB229" s="177"/>
      <c r="AGC229" s="178"/>
      <c r="AGD229" s="177"/>
      <c r="AGE229" s="178"/>
      <c r="AGF229" s="180"/>
      <c r="AGG229" s="181"/>
      <c r="AGH229" s="181"/>
      <c r="AGI229" s="176"/>
      <c r="AGJ229" s="177"/>
      <c r="AGK229" s="178"/>
      <c r="AGL229" s="177"/>
      <c r="AGM229" s="177"/>
      <c r="AGN229" s="177"/>
      <c r="AGO229" s="177"/>
      <c r="AGP229" s="177"/>
      <c r="AGQ229" s="177"/>
      <c r="AGR229" s="177"/>
      <c r="AGS229" s="177"/>
      <c r="AGT229" s="177"/>
      <c r="AGU229" s="177"/>
      <c r="AGV229" s="177"/>
      <c r="AGW229" s="177"/>
      <c r="AGX229" s="177"/>
      <c r="AGY229" s="177"/>
      <c r="AGZ229" s="178"/>
      <c r="AHA229" s="178"/>
      <c r="AHB229" s="177"/>
      <c r="AHC229" s="177"/>
      <c r="AHD229" s="177"/>
      <c r="AHE229" s="178"/>
      <c r="AHF229" s="177"/>
      <c r="AHG229" s="178"/>
      <c r="AHH229" s="177"/>
      <c r="AHI229" s="178"/>
      <c r="AHJ229" s="177"/>
      <c r="AHK229" s="178"/>
      <c r="AHL229" s="180"/>
      <c r="AHM229" s="181"/>
      <c r="AHN229" s="181"/>
      <c r="AHO229" s="176"/>
      <c r="AHP229" s="177"/>
      <c r="AHQ229" s="178"/>
      <c r="AHR229" s="177"/>
      <c r="AHS229" s="177"/>
      <c r="AHT229" s="177"/>
      <c r="AHU229" s="177"/>
      <c r="AHV229" s="177"/>
      <c r="AHW229" s="177"/>
      <c r="AHX229" s="177"/>
      <c r="AHY229" s="177"/>
      <c r="AHZ229" s="177"/>
      <c r="AIA229" s="177"/>
      <c r="AIB229" s="177"/>
      <c r="AIC229" s="177"/>
      <c r="AID229" s="177"/>
      <c r="AIE229" s="177"/>
      <c r="AIF229" s="178"/>
      <c r="AIG229" s="178"/>
      <c r="AIH229" s="177"/>
      <c r="AII229" s="177"/>
      <c r="AIJ229" s="177"/>
      <c r="AIK229" s="178"/>
      <c r="AIL229" s="177"/>
      <c r="AIM229" s="178"/>
      <c r="AIN229" s="177"/>
      <c r="AIO229" s="178"/>
      <c r="AIP229" s="177"/>
      <c r="AIQ229" s="178"/>
      <c r="AIR229" s="180"/>
      <c r="AIS229" s="181"/>
      <c r="AIT229" s="181"/>
      <c r="AIU229" s="176"/>
      <c r="AIV229" s="177"/>
      <c r="AIW229" s="178"/>
      <c r="AIX229" s="177"/>
      <c r="AIY229" s="177"/>
      <c r="AIZ229" s="177"/>
      <c r="AJA229" s="177"/>
      <c r="AJB229" s="177"/>
      <c r="AJC229" s="177"/>
      <c r="AJD229" s="177"/>
      <c r="AJE229" s="177"/>
      <c r="AJF229" s="177"/>
      <c r="AJG229" s="177"/>
      <c r="AJH229" s="177"/>
      <c r="AJI229" s="177"/>
      <c r="AJJ229" s="177"/>
      <c r="AJK229" s="177"/>
      <c r="AJL229" s="178"/>
      <c r="AJM229" s="178"/>
      <c r="AJN229" s="177"/>
      <c r="AJO229" s="177"/>
      <c r="AJP229" s="177"/>
      <c r="AJQ229" s="178"/>
      <c r="AJR229" s="177"/>
      <c r="AJS229" s="178"/>
      <c r="AJT229" s="177"/>
      <c r="AJU229" s="178"/>
      <c r="AJV229" s="177"/>
      <c r="AJW229" s="178"/>
      <c r="AJX229" s="180"/>
      <c r="AJY229" s="181"/>
      <c r="AJZ229" s="181"/>
      <c r="AKA229" s="176"/>
      <c r="AKB229" s="177"/>
      <c r="AKC229" s="178"/>
      <c r="AKD229" s="177"/>
      <c r="AKE229" s="177"/>
      <c r="AKF229" s="177"/>
      <c r="AKG229" s="177"/>
      <c r="AKH229" s="177"/>
      <c r="AKI229" s="177"/>
      <c r="AKJ229" s="177"/>
      <c r="AKK229" s="177"/>
      <c r="AKL229" s="177"/>
      <c r="AKM229" s="177"/>
      <c r="AKN229" s="177"/>
      <c r="AKO229" s="177"/>
      <c r="AKP229" s="177"/>
      <c r="AKQ229" s="177"/>
      <c r="AKR229" s="178"/>
      <c r="AKS229" s="178"/>
      <c r="AKT229" s="177"/>
      <c r="AKU229" s="177"/>
      <c r="AKV229" s="177"/>
      <c r="AKW229" s="178"/>
      <c r="AKX229" s="177"/>
      <c r="AKY229" s="178"/>
      <c r="AKZ229" s="177"/>
      <c r="ALA229" s="178"/>
      <c r="ALB229" s="177"/>
      <c r="ALC229" s="178"/>
      <c r="ALD229" s="180"/>
      <c r="ALE229" s="181"/>
      <c r="ALF229" s="181"/>
      <c r="ALG229" s="176"/>
      <c r="ALH229" s="177"/>
      <c r="ALI229" s="178"/>
      <c r="ALJ229" s="177"/>
      <c r="ALK229" s="177"/>
      <c r="ALL229" s="177"/>
      <c r="ALM229" s="177"/>
      <c r="ALN229" s="177"/>
      <c r="ALO229" s="177"/>
      <c r="ALP229" s="177"/>
      <c r="ALQ229" s="177"/>
      <c r="ALR229" s="177"/>
      <c r="ALS229" s="177"/>
      <c r="ALT229" s="177"/>
      <c r="ALU229" s="177"/>
      <c r="ALV229" s="177"/>
      <c r="ALW229" s="177"/>
      <c r="ALX229" s="178"/>
      <c r="ALY229" s="178"/>
      <c r="ALZ229" s="177"/>
      <c r="AMA229" s="177"/>
      <c r="AMB229" s="177"/>
      <c r="AMC229" s="178"/>
      <c r="AMD229" s="177"/>
      <c r="AME229" s="178"/>
      <c r="AMF229" s="177"/>
      <c r="AMG229" s="178"/>
      <c r="AMH229" s="177"/>
      <c r="AMI229" s="178"/>
      <c r="AMJ229" s="180"/>
      <c r="AMK229" s="181"/>
      <c r="AML229" s="181"/>
      <c r="AMM229" s="176"/>
      <c r="AMN229" s="177"/>
      <c r="AMO229" s="178"/>
      <c r="AMP229" s="177"/>
      <c r="AMQ229" s="177"/>
      <c r="AMR229" s="177"/>
      <c r="AMS229" s="177"/>
      <c r="AMT229" s="177"/>
      <c r="AMU229" s="177"/>
      <c r="AMV229" s="177"/>
      <c r="AMW229" s="177"/>
      <c r="AMX229" s="177"/>
      <c r="AMY229" s="177"/>
      <c r="AMZ229" s="177"/>
      <c r="ANA229" s="177"/>
      <c r="ANB229" s="177"/>
      <c r="ANC229" s="177"/>
      <c r="AND229" s="178"/>
      <c r="ANE229" s="178"/>
      <c r="ANF229" s="177"/>
      <c r="ANG229" s="177"/>
      <c r="ANH229" s="177"/>
      <c r="ANI229" s="178"/>
      <c r="ANJ229" s="177"/>
      <c r="ANK229" s="178"/>
      <c r="ANL229" s="177"/>
      <c r="ANM229" s="178"/>
      <c r="ANN229" s="177"/>
      <c r="ANO229" s="178"/>
      <c r="ANP229" s="180"/>
      <c r="ANQ229" s="181"/>
      <c r="ANR229" s="181"/>
      <c r="ANS229" s="176"/>
      <c r="ANT229" s="177"/>
      <c r="ANU229" s="178"/>
      <c r="ANV229" s="177"/>
      <c r="ANW229" s="177"/>
      <c r="ANX229" s="177"/>
      <c r="ANY229" s="177"/>
      <c r="ANZ229" s="177"/>
      <c r="AOA229" s="177"/>
      <c r="AOB229" s="177"/>
      <c r="AOC229" s="177"/>
      <c r="AOD229" s="177"/>
      <c r="AOE229" s="177"/>
      <c r="AOF229" s="177"/>
      <c r="AOG229" s="177"/>
      <c r="AOH229" s="177"/>
      <c r="AOI229" s="177"/>
      <c r="AOJ229" s="178"/>
      <c r="AOK229" s="178"/>
      <c r="AOL229" s="177"/>
      <c r="AOM229" s="177"/>
      <c r="AON229" s="177"/>
      <c r="AOO229" s="178"/>
      <c r="AOP229" s="177"/>
      <c r="AOQ229" s="178"/>
      <c r="AOR229" s="177"/>
      <c r="AOS229" s="178"/>
      <c r="AOT229" s="177"/>
      <c r="AOU229" s="178"/>
      <c r="AOV229" s="180"/>
      <c r="AOW229" s="181"/>
      <c r="AOX229" s="181"/>
      <c r="AOY229" s="176"/>
      <c r="AOZ229" s="177"/>
      <c r="APA229" s="178"/>
      <c r="APB229" s="177"/>
      <c r="APC229" s="177"/>
      <c r="APD229" s="177"/>
      <c r="APE229" s="177"/>
      <c r="APF229" s="177"/>
      <c r="APG229" s="177"/>
      <c r="APH229" s="177"/>
      <c r="API229" s="177"/>
      <c r="APJ229" s="177"/>
      <c r="APK229" s="177"/>
      <c r="APL229" s="177"/>
      <c r="APM229" s="177"/>
      <c r="APN229" s="177"/>
      <c r="APO229" s="177"/>
      <c r="APP229" s="178"/>
      <c r="APQ229" s="178"/>
      <c r="APR229" s="177"/>
      <c r="APS229" s="177"/>
      <c r="APT229" s="177"/>
      <c r="APU229" s="178"/>
      <c r="APV229" s="177"/>
      <c r="APW229" s="178"/>
      <c r="APX229" s="177"/>
      <c r="APY229" s="178"/>
      <c r="APZ229" s="177"/>
      <c r="AQA229" s="178"/>
      <c r="AQB229" s="180"/>
      <c r="AQC229" s="181"/>
      <c r="AQD229" s="181"/>
      <c r="AQE229" s="176"/>
      <c r="AQF229" s="177"/>
      <c r="AQG229" s="178"/>
      <c r="AQH229" s="177"/>
      <c r="AQI229" s="177"/>
      <c r="AQJ229" s="177"/>
      <c r="AQK229" s="177"/>
      <c r="AQL229" s="177"/>
      <c r="AQM229" s="177"/>
      <c r="AQN229" s="177"/>
      <c r="AQO229" s="177"/>
      <c r="AQP229" s="177"/>
      <c r="AQQ229" s="177"/>
      <c r="AQR229" s="177"/>
      <c r="AQS229" s="177"/>
      <c r="AQT229" s="177"/>
      <c r="AQU229" s="177"/>
      <c r="AQV229" s="178"/>
      <c r="AQW229" s="178"/>
      <c r="AQX229" s="177"/>
      <c r="AQY229" s="177"/>
      <c r="AQZ229" s="177"/>
      <c r="ARA229" s="178"/>
      <c r="ARB229" s="177"/>
      <c r="ARC229" s="178"/>
      <c r="ARD229" s="177"/>
      <c r="ARE229" s="178"/>
      <c r="ARF229" s="177"/>
      <c r="ARG229" s="178"/>
      <c r="ARH229" s="180"/>
      <c r="ARI229" s="181"/>
      <c r="ARJ229" s="181"/>
      <c r="ARK229" s="176"/>
      <c r="ARL229" s="177"/>
      <c r="ARM229" s="178"/>
      <c r="ARN229" s="177"/>
      <c r="ARO229" s="177"/>
      <c r="ARP229" s="177"/>
      <c r="ARQ229" s="177"/>
      <c r="ARR229" s="177"/>
      <c r="ARS229" s="177"/>
      <c r="ART229" s="177"/>
      <c r="ARU229" s="177"/>
      <c r="ARV229" s="177"/>
      <c r="ARW229" s="177"/>
      <c r="ARX229" s="177"/>
      <c r="ARY229" s="177"/>
      <c r="ARZ229" s="177"/>
      <c r="ASA229" s="177"/>
      <c r="ASB229" s="178"/>
      <c r="ASC229" s="178"/>
      <c r="ASD229" s="177"/>
      <c r="ASE229" s="177"/>
      <c r="ASF229" s="177"/>
      <c r="ASG229" s="178"/>
      <c r="ASH229" s="177"/>
      <c r="ASI229" s="178"/>
      <c r="ASJ229" s="177"/>
      <c r="ASK229" s="178"/>
      <c r="ASL229" s="177"/>
      <c r="ASM229" s="178"/>
      <c r="ASN229" s="180"/>
      <c r="ASO229" s="181"/>
      <c r="ASP229" s="181"/>
      <c r="ASQ229" s="176"/>
      <c r="ASR229" s="177"/>
      <c r="ASS229" s="178"/>
      <c r="AST229" s="177"/>
      <c r="ASU229" s="177"/>
      <c r="ASV229" s="177"/>
      <c r="ASW229" s="177"/>
      <c r="ASX229" s="177"/>
      <c r="ASY229" s="177"/>
      <c r="ASZ229" s="177"/>
      <c r="ATA229" s="177"/>
      <c r="ATB229" s="177"/>
      <c r="ATC229" s="177"/>
      <c r="ATD229" s="177"/>
      <c r="ATE229" s="177"/>
      <c r="ATF229" s="177"/>
      <c r="ATG229" s="177"/>
      <c r="ATH229" s="178"/>
      <c r="ATI229" s="178"/>
      <c r="ATJ229" s="177"/>
      <c r="ATK229" s="177"/>
      <c r="ATL229" s="177"/>
      <c r="ATM229" s="178"/>
      <c r="ATN229" s="177"/>
      <c r="ATO229" s="178"/>
      <c r="ATP229" s="177"/>
      <c r="ATQ229" s="178"/>
      <c r="ATR229" s="177"/>
      <c r="ATS229" s="178"/>
      <c r="ATT229" s="180"/>
      <c r="ATU229" s="181"/>
      <c r="ATV229" s="181"/>
      <c r="ATW229" s="176"/>
      <c r="ATX229" s="177"/>
      <c r="ATY229" s="178"/>
      <c r="ATZ229" s="177"/>
      <c r="AUA229" s="177"/>
      <c r="AUB229" s="177"/>
      <c r="AUC229" s="177"/>
      <c r="AUD229" s="177"/>
      <c r="AUE229" s="177"/>
      <c r="AUF229" s="177"/>
      <c r="AUG229" s="177"/>
      <c r="AUH229" s="177"/>
      <c r="AUI229" s="177"/>
      <c r="AUJ229" s="177"/>
      <c r="AUK229" s="177"/>
      <c r="AUL229" s="177"/>
      <c r="AUM229" s="177"/>
      <c r="AUN229" s="178"/>
      <c r="AUO229" s="178"/>
      <c r="AUP229" s="177"/>
      <c r="AUQ229" s="177"/>
      <c r="AUR229" s="177"/>
      <c r="AUS229" s="178"/>
      <c r="AUT229" s="177"/>
      <c r="AUU229" s="178"/>
      <c r="AUV229" s="177"/>
      <c r="AUW229" s="178"/>
      <c r="AUX229" s="177"/>
      <c r="AUY229" s="178"/>
      <c r="AUZ229" s="180"/>
      <c r="AVA229" s="181"/>
      <c r="AVB229" s="181"/>
      <c r="AVC229" s="176"/>
      <c r="AVD229" s="177"/>
      <c r="AVE229" s="178"/>
      <c r="AVF229" s="177"/>
      <c r="AVG229" s="177"/>
      <c r="AVH229" s="177"/>
      <c r="AVI229" s="177"/>
      <c r="AVJ229" s="177"/>
      <c r="AVK229" s="177"/>
      <c r="AVL229" s="177"/>
      <c r="AVM229" s="177"/>
      <c r="AVN229" s="177"/>
      <c r="AVO229" s="177"/>
      <c r="AVP229" s="177"/>
      <c r="AVQ229" s="177"/>
      <c r="AVR229" s="177"/>
      <c r="AVS229" s="177"/>
      <c r="AVT229" s="178"/>
      <c r="AVU229" s="178"/>
      <c r="AVV229" s="177"/>
      <c r="AVW229" s="177"/>
      <c r="AVX229" s="177"/>
      <c r="AVY229" s="178"/>
      <c r="AVZ229" s="177"/>
      <c r="AWA229" s="178"/>
      <c r="AWB229" s="177"/>
      <c r="AWC229" s="178"/>
      <c r="AWD229" s="177"/>
      <c r="AWE229" s="178"/>
      <c r="AWF229" s="180"/>
      <c r="AWG229" s="181"/>
      <c r="AWH229" s="181"/>
      <c r="AWI229" s="176"/>
      <c r="AWJ229" s="177"/>
      <c r="AWK229" s="178"/>
      <c r="AWL229" s="177"/>
      <c r="AWM229" s="177"/>
      <c r="AWN229" s="177"/>
      <c r="AWO229" s="177"/>
      <c r="AWP229" s="177"/>
      <c r="AWQ229" s="177"/>
      <c r="AWR229" s="177"/>
      <c r="AWS229" s="177"/>
      <c r="AWT229" s="177"/>
      <c r="AWU229" s="177"/>
      <c r="AWV229" s="177"/>
      <c r="AWW229" s="177"/>
      <c r="AWX229" s="177"/>
      <c r="AWY229" s="177"/>
      <c r="AWZ229" s="178"/>
      <c r="AXA229" s="178"/>
      <c r="AXB229" s="177"/>
      <c r="AXC229" s="177"/>
      <c r="AXD229" s="177"/>
      <c r="AXE229" s="178"/>
      <c r="AXF229" s="177"/>
      <c r="AXG229" s="178"/>
      <c r="AXH229" s="177"/>
      <c r="AXI229" s="178"/>
      <c r="AXJ229" s="177"/>
      <c r="AXK229" s="178"/>
      <c r="AXL229" s="180"/>
      <c r="AXM229" s="181"/>
      <c r="AXN229" s="181"/>
      <c r="AXO229" s="176"/>
      <c r="AXP229" s="177"/>
      <c r="AXQ229" s="178"/>
      <c r="AXR229" s="177"/>
      <c r="AXS229" s="177"/>
      <c r="AXT229" s="177"/>
      <c r="AXU229" s="177"/>
      <c r="AXV229" s="177"/>
      <c r="AXW229" s="177"/>
      <c r="AXX229" s="177"/>
      <c r="AXY229" s="177"/>
      <c r="AXZ229" s="177"/>
      <c r="AYA229" s="177"/>
      <c r="AYB229" s="177"/>
      <c r="AYC229" s="177"/>
      <c r="AYD229" s="177"/>
      <c r="AYE229" s="177"/>
      <c r="AYF229" s="178"/>
      <c r="AYG229" s="178"/>
      <c r="AYH229" s="177"/>
      <c r="AYI229" s="177"/>
      <c r="AYJ229" s="177"/>
      <c r="AYK229" s="178"/>
      <c r="AYL229" s="177"/>
      <c r="AYM229" s="178"/>
      <c r="AYN229" s="177"/>
      <c r="AYO229" s="178"/>
      <c r="AYP229" s="177"/>
      <c r="AYQ229" s="178"/>
      <c r="AYR229" s="180"/>
      <c r="AYS229" s="181"/>
      <c r="AYT229" s="181"/>
      <c r="AYU229" s="176"/>
      <c r="AYV229" s="177"/>
      <c r="AYW229" s="178"/>
      <c r="AYX229" s="177"/>
      <c r="AYY229" s="177"/>
      <c r="AYZ229" s="177"/>
      <c r="AZA229" s="177"/>
      <c r="AZB229" s="177"/>
      <c r="AZC229" s="177"/>
      <c r="AZD229" s="177"/>
      <c r="AZE229" s="177"/>
      <c r="AZF229" s="177"/>
      <c r="AZG229" s="177"/>
      <c r="AZH229" s="177"/>
      <c r="AZI229" s="177"/>
      <c r="AZJ229" s="177"/>
      <c r="AZK229" s="177"/>
      <c r="AZL229" s="178"/>
      <c r="AZM229" s="178"/>
      <c r="AZN229" s="177"/>
      <c r="AZO229" s="177"/>
      <c r="AZP229" s="177"/>
      <c r="AZQ229" s="178"/>
      <c r="AZR229" s="177"/>
      <c r="AZS229" s="178"/>
      <c r="AZT229" s="177"/>
      <c r="AZU229" s="178"/>
      <c r="AZV229" s="177"/>
      <c r="AZW229" s="178"/>
      <c r="AZX229" s="180"/>
      <c r="AZY229" s="181"/>
      <c r="AZZ229" s="181"/>
      <c r="BAA229" s="176"/>
      <c r="BAB229" s="177"/>
      <c r="BAC229" s="178"/>
      <c r="BAD229" s="177"/>
      <c r="BAE229" s="177"/>
      <c r="BAF229" s="177"/>
      <c r="BAG229" s="177"/>
      <c r="BAH229" s="177"/>
      <c r="BAI229" s="177"/>
      <c r="BAJ229" s="177"/>
      <c r="BAK229" s="177"/>
      <c r="BAL229" s="177"/>
      <c r="BAM229" s="177"/>
      <c r="BAN229" s="177"/>
      <c r="BAO229" s="177"/>
      <c r="BAP229" s="177"/>
      <c r="BAQ229" s="177"/>
      <c r="BAR229" s="178"/>
      <c r="BAS229" s="178"/>
      <c r="BAT229" s="177"/>
      <c r="BAU229" s="177"/>
      <c r="BAV229" s="177"/>
      <c r="BAW229" s="178"/>
      <c r="BAX229" s="177"/>
      <c r="BAY229" s="178"/>
      <c r="BAZ229" s="177"/>
      <c r="BBA229" s="178"/>
      <c r="BBB229" s="177"/>
      <c r="BBC229" s="178"/>
      <c r="BBD229" s="180"/>
      <c r="BBE229" s="181"/>
      <c r="BBF229" s="181"/>
      <c r="BBG229" s="176"/>
      <c r="BBH229" s="177"/>
      <c r="BBI229" s="178"/>
      <c r="BBJ229" s="177"/>
      <c r="BBK229" s="177"/>
      <c r="BBL229" s="177"/>
      <c r="BBM229" s="177"/>
      <c r="BBN229" s="177"/>
      <c r="BBO229" s="177"/>
      <c r="BBP229" s="177"/>
      <c r="BBQ229" s="177"/>
      <c r="BBR229" s="177"/>
      <c r="BBS229" s="177"/>
      <c r="BBT229" s="177"/>
      <c r="BBU229" s="177"/>
      <c r="BBV229" s="177"/>
      <c r="BBW229" s="177"/>
      <c r="BBX229" s="178"/>
      <c r="BBY229" s="178"/>
      <c r="BBZ229" s="177"/>
      <c r="BCA229" s="177"/>
      <c r="BCB229" s="177"/>
      <c r="BCC229" s="178"/>
      <c r="BCD229" s="177"/>
      <c r="BCE229" s="178"/>
      <c r="BCF229" s="177"/>
      <c r="BCG229" s="178"/>
      <c r="BCH229" s="177"/>
      <c r="BCI229" s="178"/>
      <c r="BCJ229" s="180"/>
      <c r="BCK229" s="181"/>
      <c r="BCL229" s="181"/>
      <c r="BCM229" s="176"/>
      <c r="BCN229" s="177"/>
      <c r="BCO229" s="178"/>
      <c r="BCP229" s="177"/>
      <c r="BCQ229" s="177"/>
      <c r="BCR229" s="177"/>
      <c r="BCS229" s="177"/>
      <c r="BCT229" s="177"/>
      <c r="BCU229" s="177"/>
      <c r="BCV229" s="177"/>
      <c r="BCW229" s="177"/>
      <c r="BCX229" s="177"/>
      <c r="BCY229" s="177"/>
      <c r="BCZ229" s="177"/>
      <c r="BDA229" s="177"/>
      <c r="BDB229" s="177"/>
      <c r="BDC229" s="177"/>
      <c r="BDD229" s="178"/>
      <c r="BDE229" s="178"/>
      <c r="BDF229" s="177"/>
      <c r="BDG229" s="177"/>
      <c r="BDH229" s="177"/>
      <c r="BDI229" s="178"/>
      <c r="BDJ229" s="177"/>
      <c r="BDK229" s="178"/>
      <c r="BDL229" s="177"/>
      <c r="BDM229" s="178"/>
      <c r="BDN229" s="177"/>
      <c r="BDO229" s="178"/>
      <c r="BDP229" s="180"/>
      <c r="BDQ229" s="181"/>
      <c r="BDR229" s="181"/>
      <c r="BDS229" s="176"/>
      <c r="BDT229" s="177"/>
      <c r="BDU229" s="178"/>
      <c r="BDV229" s="177"/>
      <c r="BDW229" s="177"/>
      <c r="BDX229" s="177"/>
      <c r="BDY229" s="177"/>
      <c r="BDZ229" s="177"/>
      <c r="BEA229" s="177"/>
      <c r="BEB229" s="177"/>
      <c r="BEC229" s="177"/>
      <c r="BED229" s="177"/>
      <c r="BEE229" s="177"/>
      <c r="BEF229" s="177"/>
      <c r="BEG229" s="177"/>
      <c r="BEH229" s="177"/>
      <c r="BEI229" s="177"/>
      <c r="BEJ229" s="178"/>
      <c r="BEK229" s="178"/>
      <c r="BEL229" s="177"/>
      <c r="BEM229" s="177"/>
      <c r="BEN229" s="177"/>
      <c r="BEO229" s="178"/>
      <c r="BEP229" s="177"/>
      <c r="BEQ229" s="178"/>
      <c r="BER229" s="177"/>
      <c r="BES229" s="178"/>
      <c r="BET229" s="177"/>
      <c r="BEU229" s="178"/>
      <c r="BEV229" s="180"/>
      <c r="BEW229" s="181"/>
      <c r="BEX229" s="181"/>
      <c r="BEY229" s="176"/>
      <c r="BEZ229" s="177"/>
      <c r="BFA229" s="178"/>
      <c r="BFB229" s="177"/>
      <c r="BFC229" s="177"/>
      <c r="BFD229" s="177"/>
      <c r="BFE229" s="177"/>
      <c r="BFF229" s="177"/>
      <c r="BFG229" s="177"/>
      <c r="BFH229" s="177"/>
      <c r="BFI229" s="177"/>
      <c r="BFJ229" s="177"/>
      <c r="BFK229" s="177"/>
      <c r="BFL229" s="177"/>
      <c r="BFM229" s="177"/>
      <c r="BFN229" s="177"/>
      <c r="BFO229" s="177"/>
      <c r="BFP229" s="178"/>
      <c r="BFQ229" s="178"/>
      <c r="BFR229" s="177"/>
      <c r="BFS229" s="177"/>
      <c r="BFT229" s="177"/>
      <c r="BFU229" s="178"/>
      <c r="BFV229" s="177"/>
      <c r="BFW229" s="178"/>
      <c r="BFX229" s="177"/>
      <c r="BFY229" s="178"/>
      <c r="BFZ229" s="177"/>
      <c r="BGA229" s="178"/>
      <c r="BGB229" s="180"/>
      <c r="BGC229" s="181"/>
      <c r="BGD229" s="181"/>
      <c r="BGE229" s="176"/>
      <c r="BGF229" s="177"/>
      <c r="BGG229" s="178"/>
      <c r="BGH229" s="177"/>
      <c r="BGI229" s="177"/>
      <c r="BGJ229" s="177"/>
      <c r="BGK229" s="177"/>
      <c r="BGL229" s="177"/>
      <c r="BGM229" s="177"/>
      <c r="BGN229" s="177"/>
      <c r="BGO229" s="177"/>
      <c r="BGP229" s="177"/>
      <c r="BGQ229" s="177"/>
      <c r="BGR229" s="177"/>
      <c r="BGS229" s="177"/>
      <c r="BGT229" s="177"/>
      <c r="BGU229" s="177"/>
      <c r="BGV229" s="178"/>
      <c r="BGW229" s="178"/>
      <c r="BGX229" s="177"/>
      <c r="BGY229" s="177"/>
      <c r="BGZ229" s="177"/>
      <c r="BHA229" s="178"/>
      <c r="BHB229" s="177"/>
      <c r="BHC229" s="178"/>
      <c r="BHD229" s="177"/>
      <c r="BHE229" s="178"/>
      <c r="BHF229" s="177"/>
      <c r="BHG229" s="178"/>
      <c r="BHH229" s="180"/>
      <c r="BHI229" s="181"/>
      <c r="BHJ229" s="181"/>
      <c r="BHK229" s="176"/>
      <c r="BHL229" s="177"/>
      <c r="BHM229" s="178"/>
      <c r="BHN229" s="177"/>
      <c r="BHO229" s="177"/>
      <c r="BHP229" s="177"/>
      <c r="BHQ229" s="177"/>
      <c r="BHR229" s="177"/>
      <c r="BHS229" s="177"/>
      <c r="BHT229" s="177"/>
      <c r="BHU229" s="177"/>
      <c r="BHV229" s="177"/>
      <c r="BHW229" s="177"/>
      <c r="BHX229" s="177"/>
      <c r="BHY229" s="177"/>
      <c r="BHZ229" s="177"/>
      <c r="BIA229" s="177"/>
      <c r="BIB229" s="178"/>
      <c r="BIC229" s="178"/>
      <c r="BID229" s="177"/>
      <c r="BIE229" s="177"/>
      <c r="BIF229" s="177"/>
      <c r="BIG229" s="178"/>
      <c r="BIH229" s="177"/>
      <c r="BII229" s="178"/>
      <c r="BIJ229" s="177"/>
      <c r="BIK229" s="178"/>
      <c r="BIL229" s="177"/>
      <c r="BIM229" s="178"/>
      <c r="BIN229" s="180"/>
      <c r="BIO229" s="181"/>
      <c r="BIP229" s="181"/>
      <c r="BIQ229" s="176"/>
      <c r="BIR229" s="177"/>
      <c r="BIS229" s="178"/>
      <c r="BIT229" s="177"/>
      <c r="BIU229" s="177"/>
      <c r="BIV229" s="177"/>
      <c r="BIW229" s="177"/>
      <c r="BIX229" s="177"/>
      <c r="BIY229" s="177"/>
      <c r="BIZ229" s="177"/>
      <c r="BJA229" s="177"/>
      <c r="BJB229" s="177"/>
      <c r="BJC229" s="177"/>
      <c r="BJD229" s="177"/>
      <c r="BJE229" s="177"/>
      <c r="BJF229" s="177"/>
      <c r="BJG229" s="177"/>
      <c r="BJH229" s="178"/>
      <c r="BJI229" s="178"/>
      <c r="BJJ229" s="177"/>
      <c r="BJK229" s="177"/>
      <c r="BJL229" s="177"/>
      <c r="BJM229" s="178"/>
      <c r="BJN229" s="177"/>
      <c r="BJO229" s="178"/>
      <c r="BJP229" s="177"/>
      <c r="BJQ229" s="178"/>
      <c r="BJR229" s="177"/>
      <c r="BJS229" s="178"/>
      <c r="BJT229" s="180"/>
      <c r="BJU229" s="181"/>
      <c r="BJV229" s="181"/>
      <c r="BJW229" s="176"/>
      <c r="BJX229" s="177"/>
      <c r="BJY229" s="178"/>
      <c r="BJZ229" s="177"/>
      <c r="BKA229" s="177"/>
      <c r="BKB229" s="177"/>
      <c r="BKC229" s="177"/>
      <c r="BKD229" s="177"/>
      <c r="BKE229" s="177"/>
      <c r="BKF229" s="177"/>
      <c r="BKG229" s="177"/>
      <c r="BKH229" s="177"/>
      <c r="BKI229" s="177"/>
      <c r="BKJ229" s="177"/>
      <c r="BKK229" s="177"/>
      <c r="BKL229" s="177"/>
      <c r="BKM229" s="177"/>
      <c r="BKN229" s="178"/>
      <c r="BKO229" s="178"/>
      <c r="BKP229" s="177"/>
      <c r="BKQ229" s="177"/>
      <c r="BKR229" s="177"/>
      <c r="BKS229" s="178"/>
      <c r="BKT229" s="177"/>
      <c r="BKU229" s="178"/>
      <c r="BKV229" s="177"/>
      <c r="BKW229" s="178"/>
      <c r="BKX229" s="177"/>
      <c r="BKY229" s="178"/>
      <c r="BKZ229" s="180"/>
      <c r="BLA229" s="181"/>
      <c r="BLB229" s="181"/>
      <c r="BLC229" s="176"/>
      <c r="BLD229" s="177"/>
      <c r="BLE229" s="178"/>
      <c r="BLF229" s="177"/>
      <c r="BLG229" s="177"/>
      <c r="BLH229" s="177"/>
      <c r="BLI229" s="177"/>
      <c r="BLJ229" s="177"/>
      <c r="BLK229" s="177"/>
      <c r="BLL229" s="177"/>
      <c r="BLM229" s="177"/>
      <c r="BLN229" s="177"/>
      <c r="BLO229" s="177"/>
      <c r="BLP229" s="177"/>
      <c r="BLQ229" s="177"/>
      <c r="BLR229" s="177"/>
      <c r="BLS229" s="177"/>
      <c r="BLT229" s="178"/>
      <c r="BLU229" s="178"/>
      <c r="BLV229" s="177"/>
      <c r="BLW229" s="177"/>
      <c r="BLX229" s="177"/>
      <c r="BLY229" s="178"/>
      <c r="BLZ229" s="177"/>
      <c r="BMA229" s="178"/>
      <c r="BMB229" s="177"/>
      <c r="BMC229" s="178"/>
      <c r="BMD229" s="177"/>
      <c r="BME229" s="178"/>
      <c r="BMF229" s="180"/>
      <c r="BMG229" s="181"/>
      <c r="BMH229" s="181"/>
      <c r="BMI229" s="176"/>
      <c r="BMJ229" s="177"/>
      <c r="BMK229" s="178"/>
      <c r="BML229" s="177"/>
      <c r="BMM229" s="177"/>
      <c r="BMN229" s="177"/>
      <c r="BMO229" s="177"/>
      <c r="BMP229" s="177"/>
      <c r="BMQ229" s="177"/>
      <c r="BMR229" s="177"/>
      <c r="BMS229" s="177"/>
      <c r="BMT229" s="177"/>
      <c r="BMU229" s="177"/>
      <c r="BMV229" s="177"/>
      <c r="BMW229" s="177"/>
      <c r="BMX229" s="177"/>
      <c r="BMY229" s="177"/>
      <c r="BMZ229" s="178"/>
      <c r="BNA229" s="178"/>
      <c r="BNB229" s="177"/>
      <c r="BNC229" s="177"/>
      <c r="BND229" s="177"/>
      <c r="BNE229" s="178"/>
      <c r="BNF229" s="177"/>
      <c r="BNG229" s="178"/>
      <c r="BNH229" s="177"/>
      <c r="BNI229" s="178"/>
      <c r="BNJ229" s="177"/>
      <c r="BNK229" s="178"/>
      <c r="BNL229" s="180"/>
      <c r="BNM229" s="181"/>
      <c r="BNN229" s="181"/>
      <c r="BNO229" s="176"/>
      <c r="BNP229" s="177"/>
      <c r="BNQ229" s="178"/>
      <c r="BNR229" s="177"/>
      <c r="BNS229" s="177"/>
      <c r="BNT229" s="177"/>
      <c r="BNU229" s="177"/>
      <c r="BNV229" s="177"/>
      <c r="BNW229" s="177"/>
      <c r="BNX229" s="177"/>
      <c r="BNY229" s="177"/>
      <c r="BNZ229" s="177"/>
      <c r="BOA229" s="177"/>
      <c r="BOB229" s="177"/>
      <c r="BOC229" s="177"/>
      <c r="BOD229" s="177"/>
      <c r="BOE229" s="177"/>
      <c r="BOF229" s="178"/>
      <c r="BOG229" s="178"/>
      <c r="BOH229" s="177"/>
      <c r="BOI229" s="177"/>
      <c r="BOJ229" s="177"/>
      <c r="BOK229" s="178"/>
      <c r="BOL229" s="177"/>
      <c r="BOM229" s="178"/>
      <c r="BON229" s="177"/>
      <c r="BOO229" s="178"/>
      <c r="BOP229" s="177"/>
      <c r="BOQ229" s="178"/>
      <c r="BOR229" s="180"/>
      <c r="BOS229" s="181"/>
      <c r="BOT229" s="181"/>
      <c r="BOU229" s="176"/>
      <c r="BOV229" s="177"/>
      <c r="BOW229" s="178"/>
      <c r="BOX229" s="177"/>
      <c r="BOY229" s="177"/>
      <c r="BOZ229" s="177"/>
      <c r="BPA229" s="177"/>
      <c r="BPB229" s="177"/>
      <c r="BPC229" s="177"/>
      <c r="BPD229" s="177"/>
      <c r="BPE229" s="177"/>
      <c r="BPF229" s="177"/>
      <c r="BPG229" s="177"/>
      <c r="BPH229" s="177"/>
      <c r="BPI229" s="177"/>
      <c r="BPJ229" s="177"/>
      <c r="BPK229" s="177"/>
      <c r="BPL229" s="178"/>
      <c r="BPM229" s="178"/>
      <c r="BPN229" s="177"/>
      <c r="BPO229" s="177"/>
      <c r="BPP229" s="177"/>
      <c r="BPQ229" s="178"/>
      <c r="BPR229" s="177"/>
      <c r="BPS229" s="178"/>
      <c r="BPT229" s="177"/>
      <c r="BPU229" s="178"/>
      <c r="BPV229" s="177"/>
      <c r="BPW229" s="178"/>
      <c r="BPX229" s="180"/>
      <c r="BPY229" s="181"/>
      <c r="BPZ229" s="181"/>
      <c r="BQA229" s="176"/>
      <c r="BQB229" s="177"/>
      <c r="BQC229" s="178"/>
      <c r="BQD229" s="177"/>
      <c r="BQE229" s="177"/>
      <c r="BQF229" s="177"/>
      <c r="BQG229" s="177"/>
      <c r="BQH229" s="177"/>
      <c r="BQI229" s="177"/>
      <c r="BQJ229" s="177"/>
      <c r="BQK229" s="177"/>
      <c r="BQL229" s="177"/>
      <c r="BQM229" s="177"/>
      <c r="BQN229" s="177"/>
      <c r="BQO229" s="177"/>
      <c r="BQP229" s="177"/>
      <c r="BQQ229" s="177"/>
      <c r="BQR229" s="178"/>
      <c r="BQS229" s="178"/>
      <c r="BQT229" s="177"/>
      <c r="BQU229" s="177"/>
      <c r="BQV229" s="177"/>
      <c r="BQW229" s="178"/>
      <c r="BQX229" s="177"/>
      <c r="BQY229" s="178"/>
      <c r="BQZ229" s="177"/>
      <c r="BRA229" s="178"/>
      <c r="BRB229" s="177"/>
      <c r="BRC229" s="178"/>
      <c r="BRD229" s="180"/>
      <c r="BRE229" s="181"/>
      <c r="BRF229" s="181"/>
      <c r="BRG229" s="176"/>
      <c r="BRH229" s="177"/>
      <c r="BRI229" s="178"/>
      <c r="BRJ229" s="177"/>
      <c r="BRK229" s="177"/>
      <c r="BRL229" s="177"/>
      <c r="BRM229" s="177"/>
      <c r="BRN229" s="177"/>
      <c r="BRO229" s="177"/>
      <c r="BRP229" s="177"/>
      <c r="BRQ229" s="177"/>
      <c r="BRR229" s="177"/>
      <c r="BRS229" s="177"/>
      <c r="BRT229" s="177"/>
      <c r="BRU229" s="177"/>
      <c r="BRV229" s="177"/>
      <c r="BRW229" s="177"/>
      <c r="BRX229" s="178"/>
      <c r="BRY229" s="178"/>
      <c r="BRZ229" s="177"/>
      <c r="BSA229" s="177"/>
      <c r="BSB229" s="177"/>
      <c r="BSC229" s="178"/>
      <c r="BSD229" s="177"/>
      <c r="BSE229" s="178"/>
      <c r="BSF229" s="177"/>
      <c r="BSG229" s="178"/>
      <c r="BSH229" s="177"/>
      <c r="BSI229" s="178"/>
      <c r="BSJ229" s="180"/>
      <c r="BSK229" s="181"/>
      <c r="BSL229" s="181"/>
      <c r="BSM229" s="176"/>
      <c r="BSN229" s="177"/>
      <c r="BSO229" s="178"/>
      <c r="BSP229" s="177"/>
      <c r="BSQ229" s="177"/>
      <c r="BSR229" s="177"/>
      <c r="BSS229" s="177"/>
      <c r="BST229" s="177"/>
      <c r="BSU229" s="177"/>
      <c r="BSV229" s="177"/>
      <c r="BSW229" s="177"/>
      <c r="BSX229" s="177"/>
      <c r="BSY229" s="177"/>
      <c r="BSZ229" s="177"/>
      <c r="BTA229" s="177"/>
      <c r="BTB229" s="177"/>
      <c r="BTC229" s="177"/>
      <c r="BTD229" s="178"/>
      <c r="BTE229" s="178"/>
      <c r="BTF229" s="177"/>
      <c r="BTG229" s="177"/>
      <c r="BTH229" s="177"/>
      <c r="BTI229" s="178"/>
      <c r="BTJ229" s="177"/>
      <c r="BTK229" s="178"/>
      <c r="BTL229" s="177"/>
      <c r="BTM229" s="178"/>
      <c r="BTN229" s="177"/>
      <c r="BTO229" s="178"/>
      <c r="BTP229" s="180"/>
      <c r="BTQ229" s="181"/>
      <c r="BTR229" s="181"/>
      <c r="BTS229" s="176"/>
      <c r="BTT229" s="177"/>
      <c r="BTU229" s="178"/>
      <c r="BTV229" s="177"/>
      <c r="BTW229" s="177"/>
      <c r="BTX229" s="177"/>
      <c r="BTY229" s="177"/>
      <c r="BTZ229" s="177"/>
      <c r="BUA229" s="177"/>
      <c r="BUB229" s="177"/>
      <c r="BUC229" s="177"/>
      <c r="BUD229" s="177"/>
      <c r="BUE229" s="177"/>
      <c r="BUF229" s="177"/>
      <c r="BUG229" s="177"/>
      <c r="BUH229" s="177"/>
      <c r="BUI229" s="177"/>
      <c r="BUJ229" s="178"/>
      <c r="BUK229" s="178"/>
      <c r="BUL229" s="177"/>
      <c r="BUM229" s="177"/>
      <c r="BUN229" s="177"/>
      <c r="BUO229" s="178"/>
      <c r="BUP229" s="177"/>
      <c r="BUQ229" s="178"/>
      <c r="BUR229" s="177"/>
      <c r="BUS229" s="178"/>
      <c r="BUT229" s="177"/>
      <c r="BUU229" s="178"/>
      <c r="BUV229" s="180"/>
      <c r="BUW229" s="181"/>
      <c r="BUX229" s="181"/>
      <c r="BUY229" s="176"/>
      <c r="BUZ229" s="177"/>
      <c r="BVA229" s="178"/>
      <c r="BVB229" s="177"/>
      <c r="BVC229" s="177"/>
      <c r="BVD229" s="177"/>
      <c r="BVE229" s="177"/>
      <c r="BVF229" s="177"/>
      <c r="BVG229" s="177"/>
      <c r="BVH229" s="177"/>
      <c r="BVI229" s="177"/>
      <c r="BVJ229" s="177"/>
      <c r="BVK229" s="177"/>
      <c r="BVL229" s="177"/>
      <c r="BVM229" s="177"/>
      <c r="BVN229" s="177"/>
      <c r="BVO229" s="177"/>
      <c r="BVP229" s="178"/>
      <c r="BVQ229" s="178"/>
      <c r="BVR229" s="177"/>
      <c r="BVS229" s="177"/>
      <c r="BVT229" s="177"/>
      <c r="BVU229" s="178"/>
      <c r="BVV229" s="177"/>
      <c r="BVW229" s="178"/>
      <c r="BVX229" s="177"/>
      <c r="BVY229" s="178"/>
      <c r="BVZ229" s="177"/>
      <c r="BWA229" s="178"/>
      <c r="BWB229" s="180"/>
      <c r="BWC229" s="181"/>
      <c r="BWD229" s="181"/>
      <c r="BWE229" s="176"/>
      <c r="BWF229" s="177"/>
      <c r="BWG229" s="178"/>
      <c r="BWH229" s="177"/>
      <c r="BWI229" s="177"/>
      <c r="BWJ229" s="177"/>
      <c r="BWK229" s="177"/>
      <c r="BWL229" s="177"/>
      <c r="BWM229" s="177"/>
      <c r="BWN229" s="177"/>
      <c r="BWO229" s="177"/>
      <c r="BWP229" s="177"/>
      <c r="BWQ229" s="177"/>
      <c r="BWR229" s="177"/>
      <c r="BWS229" s="177"/>
      <c r="BWT229" s="177"/>
      <c r="BWU229" s="177"/>
      <c r="BWV229" s="178"/>
      <c r="BWW229" s="178"/>
      <c r="BWX229" s="177"/>
      <c r="BWY229" s="177"/>
      <c r="BWZ229" s="177"/>
      <c r="BXA229" s="178"/>
      <c r="BXB229" s="177"/>
      <c r="BXC229" s="178"/>
      <c r="BXD229" s="177"/>
      <c r="BXE229" s="178"/>
      <c r="BXF229" s="177"/>
      <c r="BXG229" s="178"/>
      <c r="BXH229" s="180"/>
      <c r="BXI229" s="181"/>
      <c r="BXJ229" s="181"/>
      <c r="BXK229" s="176"/>
      <c r="BXL229" s="177"/>
      <c r="BXM229" s="178"/>
      <c r="BXN229" s="177"/>
      <c r="BXO229" s="177"/>
      <c r="BXP229" s="177"/>
      <c r="BXQ229" s="177"/>
      <c r="BXR229" s="177"/>
      <c r="BXS229" s="177"/>
      <c r="BXT229" s="177"/>
      <c r="BXU229" s="177"/>
      <c r="BXV229" s="177"/>
      <c r="BXW229" s="177"/>
      <c r="BXX229" s="177"/>
      <c r="BXY229" s="177"/>
      <c r="BXZ229" s="177"/>
      <c r="BYA229" s="177"/>
      <c r="BYB229" s="178"/>
      <c r="BYC229" s="178"/>
      <c r="BYD229" s="177"/>
      <c r="BYE229" s="177"/>
      <c r="BYF229" s="177"/>
      <c r="BYG229" s="178"/>
      <c r="BYH229" s="177"/>
      <c r="BYI229" s="178"/>
      <c r="BYJ229" s="177"/>
      <c r="BYK229" s="178"/>
      <c r="BYL229" s="177"/>
      <c r="BYM229" s="178"/>
      <c r="BYN229" s="180"/>
      <c r="BYO229" s="181"/>
      <c r="BYP229" s="181"/>
      <c r="BYQ229" s="176"/>
      <c r="BYR229" s="177"/>
      <c r="BYS229" s="178"/>
      <c r="BYT229" s="177"/>
      <c r="BYU229" s="177"/>
      <c r="BYV229" s="177"/>
      <c r="BYW229" s="177"/>
      <c r="BYX229" s="177"/>
      <c r="BYY229" s="177"/>
      <c r="BYZ229" s="177"/>
      <c r="BZA229" s="177"/>
      <c r="BZB229" s="177"/>
      <c r="BZC229" s="177"/>
      <c r="BZD229" s="177"/>
      <c r="BZE229" s="177"/>
      <c r="BZF229" s="177"/>
      <c r="BZG229" s="177"/>
      <c r="BZH229" s="178"/>
      <c r="BZI229" s="178"/>
      <c r="BZJ229" s="177"/>
      <c r="BZK229" s="177"/>
      <c r="BZL229" s="177"/>
      <c r="BZM229" s="178"/>
      <c r="BZN229" s="177"/>
      <c r="BZO229" s="178"/>
      <c r="BZP229" s="177"/>
      <c r="BZQ229" s="178"/>
      <c r="BZR229" s="177"/>
      <c r="BZS229" s="178"/>
      <c r="BZT229" s="180"/>
      <c r="BZU229" s="181"/>
      <c r="BZV229" s="181"/>
      <c r="BZW229" s="176"/>
      <c r="BZX229" s="177"/>
      <c r="BZY229" s="178"/>
      <c r="BZZ229" s="177"/>
      <c r="CAA229" s="177"/>
      <c r="CAB229" s="177"/>
      <c r="CAC229" s="177"/>
      <c r="CAD229" s="177"/>
      <c r="CAE229" s="177"/>
      <c r="CAF229" s="177"/>
      <c r="CAG229" s="177"/>
      <c r="CAH229" s="177"/>
      <c r="CAI229" s="177"/>
      <c r="CAJ229" s="177"/>
      <c r="CAK229" s="177"/>
      <c r="CAL229" s="177"/>
      <c r="CAM229" s="177"/>
      <c r="CAN229" s="178"/>
      <c r="CAO229" s="178"/>
      <c r="CAP229" s="177"/>
      <c r="CAQ229" s="177"/>
      <c r="CAR229" s="177"/>
      <c r="CAS229" s="178"/>
      <c r="CAT229" s="177"/>
      <c r="CAU229" s="178"/>
      <c r="CAV229" s="177"/>
      <c r="CAW229" s="178"/>
      <c r="CAX229" s="177"/>
      <c r="CAY229" s="178"/>
      <c r="CAZ229" s="180"/>
      <c r="CBA229" s="181"/>
      <c r="CBB229" s="181"/>
      <c r="CBC229" s="176"/>
      <c r="CBD229" s="177"/>
      <c r="CBE229" s="178"/>
      <c r="CBF229" s="177"/>
      <c r="CBG229" s="177"/>
      <c r="CBH229" s="177"/>
      <c r="CBI229" s="177"/>
      <c r="CBJ229" s="177"/>
      <c r="CBK229" s="177"/>
      <c r="CBL229" s="177"/>
      <c r="CBM229" s="177"/>
      <c r="CBN229" s="177"/>
      <c r="CBO229" s="177"/>
      <c r="CBP229" s="177"/>
      <c r="CBQ229" s="177"/>
      <c r="CBR229" s="177"/>
      <c r="CBS229" s="177"/>
      <c r="CBT229" s="178"/>
      <c r="CBU229" s="178"/>
      <c r="CBV229" s="177"/>
      <c r="CBW229" s="177"/>
      <c r="CBX229" s="177"/>
      <c r="CBY229" s="178"/>
      <c r="CBZ229" s="177"/>
      <c r="CCA229" s="178"/>
      <c r="CCB229" s="177"/>
      <c r="CCC229" s="178"/>
      <c r="CCD229" s="177"/>
      <c r="CCE229" s="178"/>
      <c r="CCF229" s="180"/>
      <c r="CCG229" s="181"/>
      <c r="CCH229" s="181"/>
      <c r="CCI229" s="176"/>
      <c r="CCJ229" s="177"/>
      <c r="CCK229" s="178"/>
      <c r="CCL229" s="177"/>
      <c r="CCM229" s="177"/>
      <c r="CCN229" s="177"/>
      <c r="CCO229" s="177"/>
      <c r="CCP229" s="177"/>
      <c r="CCQ229" s="177"/>
      <c r="CCR229" s="177"/>
      <c r="CCS229" s="177"/>
      <c r="CCT229" s="177"/>
      <c r="CCU229" s="177"/>
      <c r="CCV229" s="177"/>
      <c r="CCW229" s="177"/>
      <c r="CCX229" s="177"/>
      <c r="CCY229" s="177"/>
      <c r="CCZ229" s="178"/>
      <c r="CDA229" s="178"/>
      <c r="CDB229" s="177"/>
      <c r="CDC229" s="177"/>
      <c r="CDD229" s="177"/>
      <c r="CDE229" s="178"/>
      <c r="CDF229" s="177"/>
      <c r="CDG229" s="178"/>
      <c r="CDH229" s="177"/>
      <c r="CDI229" s="178"/>
      <c r="CDJ229" s="177"/>
      <c r="CDK229" s="178"/>
      <c r="CDL229" s="180"/>
      <c r="CDM229" s="181"/>
      <c r="CDN229" s="181"/>
      <c r="CDO229" s="176"/>
      <c r="CDP229" s="177"/>
      <c r="CDQ229" s="178"/>
      <c r="CDR229" s="177"/>
      <c r="CDS229" s="177"/>
      <c r="CDT229" s="177"/>
      <c r="CDU229" s="177"/>
      <c r="CDV229" s="177"/>
      <c r="CDW229" s="177"/>
      <c r="CDX229" s="177"/>
      <c r="CDY229" s="177"/>
      <c r="CDZ229" s="177"/>
      <c r="CEA229" s="177"/>
      <c r="CEB229" s="177"/>
      <c r="CEC229" s="177"/>
      <c r="CED229" s="177"/>
      <c r="CEE229" s="177"/>
      <c r="CEF229" s="178"/>
      <c r="CEG229" s="178"/>
      <c r="CEH229" s="177"/>
      <c r="CEI229" s="177"/>
      <c r="CEJ229" s="177"/>
      <c r="CEK229" s="178"/>
      <c r="CEL229" s="177"/>
      <c r="CEM229" s="178"/>
      <c r="CEN229" s="177"/>
      <c r="CEO229" s="178"/>
      <c r="CEP229" s="177"/>
      <c r="CEQ229" s="178"/>
      <c r="CER229" s="180"/>
      <c r="CES229" s="181"/>
      <c r="CET229" s="181"/>
      <c r="CEU229" s="176"/>
      <c r="CEV229" s="177"/>
      <c r="CEW229" s="178"/>
      <c r="CEX229" s="177"/>
      <c r="CEY229" s="177"/>
      <c r="CEZ229" s="177"/>
      <c r="CFA229" s="177"/>
      <c r="CFB229" s="177"/>
      <c r="CFC229" s="177"/>
      <c r="CFD229" s="177"/>
      <c r="CFE229" s="177"/>
      <c r="CFF229" s="177"/>
      <c r="CFG229" s="177"/>
      <c r="CFH229" s="177"/>
      <c r="CFI229" s="177"/>
      <c r="CFJ229" s="177"/>
      <c r="CFK229" s="177"/>
      <c r="CFL229" s="178"/>
      <c r="CFM229" s="178"/>
      <c r="CFN229" s="177"/>
      <c r="CFO229" s="177"/>
      <c r="CFP229" s="177"/>
      <c r="CFQ229" s="178"/>
      <c r="CFR229" s="177"/>
      <c r="CFS229" s="178"/>
      <c r="CFT229" s="177"/>
      <c r="CFU229" s="178"/>
      <c r="CFV229" s="177"/>
      <c r="CFW229" s="178"/>
      <c r="CFX229" s="180"/>
      <c r="CFY229" s="181"/>
      <c r="CFZ229" s="181"/>
      <c r="CGA229" s="176"/>
      <c r="CGB229" s="177"/>
      <c r="CGC229" s="178"/>
      <c r="CGD229" s="177"/>
      <c r="CGE229" s="177"/>
      <c r="CGF229" s="177"/>
      <c r="CGG229" s="177"/>
      <c r="CGH229" s="177"/>
      <c r="CGI229" s="177"/>
      <c r="CGJ229" s="177"/>
      <c r="CGK229" s="177"/>
      <c r="CGL229" s="177"/>
      <c r="CGM229" s="177"/>
      <c r="CGN229" s="177"/>
      <c r="CGO229" s="177"/>
      <c r="CGP229" s="177"/>
      <c r="CGQ229" s="177"/>
      <c r="CGR229" s="178"/>
      <c r="CGS229" s="178"/>
      <c r="CGT229" s="177"/>
      <c r="CGU229" s="177"/>
      <c r="CGV229" s="177"/>
      <c r="CGW229" s="178"/>
      <c r="CGX229" s="177"/>
      <c r="CGY229" s="178"/>
      <c r="CGZ229" s="177"/>
      <c r="CHA229" s="178"/>
      <c r="CHB229" s="177"/>
      <c r="CHC229" s="178"/>
      <c r="CHD229" s="180"/>
      <c r="CHE229" s="181"/>
      <c r="CHF229" s="181"/>
      <c r="CHG229" s="176"/>
      <c r="CHH229" s="177"/>
      <c r="CHI229" s="178"/>
      <c r="CHJ229" s="177"/>
      <c r="CHK229" s="177"/>
      <c r="CHL229" s="177"/>
      <c r="CHM229" s="177"/>
      <c r="CHN229" s="177"/>
      <c r="CHO229" s="177"/>
      <c r="CHP229" s="177"/>
      <c r="CHQ229" s="177"/>
      <c r="CHR229" s="177"/>
      <c r="CHS229" s="177"/>
      <c r="CHT229" s="177"/>
      <c r="CHU229" s="177"/>
      <c r="CHV229" s="177"/>
      <c r="CHW229" s="177"/>
      <c r="CHX229" s="178"/>
      <c r="CHY229" s="178"/>
      <c r="CHZ229" s="177"/>
      <c r="CIA229" s="177"/>
      <c r="CIB229" s="177"/>
      <c r="CIC229" s="178"/>
      <c r="CID229" s="177"/>
      <c r="CIE229" s="178"/>
      <c r="CIF229" s="177"/>
      <c r="CIG229" s="178"/>
      <c r="CIH229" s="177"/>
      <c r="CII229" s="178"/>
      <c r="CIJ229" s="180"/>
      <c r="CIK229" s="181"/>
      <c r="CIL229" s="181"/>
      <c r="CIM229" s="176"/>
      <c r="CIN229" s="177"/>
      <c r="CIO229" s="178"/>
      <c r="CIP229" s="177"/>
      <c r="CIQ229" s="177"/>
      <c r="CIR229" s="177"/>
      <c r="CIS229" s="177"/>
      <c r="CIT229" s="177"/>
      <c r="CIU229" s="177"/>
      <c r="CIV229" s="177"/>
      <c r="CIW229" s="177"/>
      <c r="CIX229" s="177"/>
      <c r="CIY229" s="177"/>
      <c r="CIZ229" s="177"/>
      <c r="CJA229" s="177"/>
      <c r="CJB229" s="177"/>
      <c r="CJC229" s="177"/>
      <c r="CJD229" s="178"/>
      <c r="CJE229" s="178"/>
      <c r="CJF229" s="177"/>
      <c r="CJG229" s="177"/>
      <c r="CJH229" s="177"/>
      <c r="CJI229" s="178"/>
      <c r="CJJ229" s="177"/>
      <c r="CJK229" s="178"/>
      <c r="CJL229" s="177"/>
      <c r="CJM229" s="178"/>
      <c r="CJN229" s="177"/>
      <c r="CJO229" s="178"/>
      <c r="CJP229" s="180"/>
      <c r="CJQ229" s="181"/>
      <c r="CJR229" s="181"/>
      <c r="CJS229" s="176"/>
      <c r="CJT229" s="177"/>
      <c r="CJU229" s="178"/>
      <c r="CJV229" s="177"/>
      <c r="CJW229" s="177"/>
      <c r="CJX229" s="177"/>
      <c r="CJY229" s="177"/>
      <c r="CJZ229" s="177"/>
      <c r="CKA229" s="177"/>
      <c r="CKB229" s="177"/>
      <c r="CKC229" s="177"/>
      <c r="CKD229" s="177"/>
      <c r="CKE229" s="177"/>
      <c r="CKF229" s="177"/>
      <c r="CKG229" s="177"/>
      <c r="CKH229" s="177"/>
      <c r="CKI229" s="177"/>
      <c r="CKJ229" s="178"/>
      <c r="CKK229" s="178"/>
      <c r="CKL229" s="177"/>
      <c r="CKM229" s="177"/>
      <c r="CKN229" s="177"/>
      <c r="CKO229" s="178"/>
      <c r="CKP229" s="177"/>
      <c r="CKQ229" s="178"/>
      <c r="CKR229" s="177"/>
      <c r="CKS229" s="178"/>
      <c r="CKT229" s="177"/>
      <c r="CKU229" s="178"/>
      <c r="CKV229" s="180"/>
      <c r="CKW229" s="181"/>
      <c r="CKX229" s="181"/>
      <c r="CKY229" s="176"/>
      <c r="CKZ229" s="177"/>
      <c r="CLA229" s="178"/>
      <c r="CLB229" s="177"/>
      <c r="CLC229" s="177"/>
      <c r="CLD229" s="177"/>
      <c r="CLE229" s="177"/>
      <c r="CLF229" s="177"/>
      <c r="CLG229" s="177"/>
      <c r="CLH229" s="177"/>
      <c r="CLI229" s="177"/>
      <c r="CLJ229" s="177"/>
      <c r="CLK229" s="177"/>
      <c r="CLL229" s="177"/>
      <c r="CLM229" s="177"/>
      <c r="CLN229" s="177"/>
      <c r="CLO229" s="177"/>
      <c r="CLP229" s="178"/>
      <c r="CLQ229" s="178"/>
      <c r="CLR229" s="177"/>
      <c r="CLS229" s="177"/>
      <c r="CLT229" s="177"/>
      <c r="CLU229" s="178"/>
      <c r="CLV229" s="177"/>
      <c r="CLW229" s="178"/>
      <c r="CLX229" s="177"/>
      <c r="CLY229" s="178"/>
      <c r="CLZ229" s="177"/>
      <c r="CMA229" s="178"/>
      <c r="CMB229" s="180"/>
      <c r="CMC229" s="181"/>
      <c r="CMD229" s="181"/>
      <c r="CME229" s="176"/>
      <c r="CMF229" s="177"/>
      <c r="CMG229" s="178"/>
      <c r="CMH229" s="177"/>
      <c r="CMI229" s="177"/>
      <c r="CMJ229" s="177"/>
      <c r="CMK229" s="177"/>
      <c r="CML229" s="177"/>
      <c r="CMM229" s="177"/>
      <c r="CMN229" s="177"/>
      <c r="CMO229" s="177"/>
      <c r="CMP229" s="177"/>
      <c r="CMQ229" s="177"/>
      <c r="CMR229" s="177"/>
      <c r="CMS229" s="177"/>
      <c r="CMT229" s="177"/>
      <c r="CMU229" s="177"/>
      <c r="CMV229" s="178"/>
      <c r="CMW229" s="178"/>
      <c r="CMX229" s="177"/>
      <c r="CMY229" s="177"/>
      <c r="CMZ229" s="177"/>
      <c r="CNA229" s="178"/>
      <c r="CNB229" s="177"/>
      <c r="CNC229" s="178"/>
      <c r="CND229" s="177"/>
      <c r="CNE229" s="178"/>
      <c r="CNF229" s="177"/>
      <c r="CNG229" s="178"/>
      <c r="CNH229" s="180"/>
      <c r="CNI229" s="181"/>
      <c r="CNJ229" s="181"/>
      <c r="CNK229" s="176"/>
      <c r="CNL229" s="177"/>
      <c r="CNM229" s="178"/>
      <c r="CNN229" s="177"/>
      <c r="CNO229" s="177"/>
      <c r="CNP229" s="177"/>
      <c r="CNQ229" s="177"/>
      <c r="CNR229" s="177"/>
      <c r="CNS229" s="177"/>
      <c r="CNT229" s="177"/>
      <c r="CNU229" s="177"/>
      <c r="CNV229" s="177"/>
      <c r="CNW229" s="177"/>
      <c r="CNX229" s="177"/>
      <c r="CNY229" s="177"/>
      <c r="CNZ229" s="177"/>
      <c r="COA229" s="177"/>
      <c r="COB229" s="178"/>
      <c r="COC229" s="178"/>
      <c r="COD229" s="177"/>
      <c r="COE229" s="177"/>
      <c r="COF229" s="177"/>
      <c r="COG229" s="178"/>
      <c r="COH229" s="177"/>
      <c r="COI229" s="178"/>
      <c r="COJ229" s="177"/>
      <c r="COK229" s="178"/>
      <c r="COL229" s="177"/>
      <c r="COM229" s="178"/>
      <c r="CON229" s="180"/>
      <c r="COO229" s="181"/>
      <c r="COP229" s="181"/>
      <c r="COQ229" s="176"/>
      <c r="COR229" s="177"/>
      <c r="COS229" s="178"/>
      <c r="COT229" s="177"/>
      <c r="COU229" s="177"/>
      <c r="COV229" s="177"/>
      <c r="COW229" s="177"/>
      <c r="COX229" s="177"/>
      <c r="COY229" s="177"/>
      <c r="COZ229" s="177"/>
      <c r="CPA229" s="177"/>
      <c r="CPB229" s="177"/>
      <c r="CPC229" s="177"/>
      <c r="CPD229" s="177"/>
      <c r="CPE229" s="177"/>
      <c r="CPF229" s="177"/>
      <c r="CPG229" s="177"/>
      <c r="CPH229" s="178"/>
      <c r="CPI229" s="178"/>
      <c r="CPJ229" s="177"/>
      <c r="CPK229" s="177"/>
      <c r="CPL229" s="177"/>
      <c r="CPM229" s="178"/>
      <c r="CPN229" s="177"/>
      <c r="CPO229" s="178"/>
      <c r="CPP229" s="177"/>
      <c r="CPQ229" s="178"/>
      <c r="CPR229" s="177"/>
      <c r="CPS229" s="178"/>
      <c r="CPT229" s="180"/>
      <c r="CPU229" s="181"/>
      <c r="CPV229" s="181"/>
      <c r="CPW229" s="176"/>
      <c r="CPX229" s="177"/>
      <c r="CPY229" s="178"/>
      <c r="CPZ229" s="177"/>
      <c r="CQA229" s="177"/>
      <c r="CQB229" s="177"/>
      <c r="CQC229" s="177"/>
      <c r="CQD229" s="177"/>
      <c r="CQE229" s="177"/>
      <c r="CQF229" s="177"/>
      <c r="CQG229" s="177"/>
      <c r="CQH229" s="177"/>
      <c r="CQI229" s="177"/>
      <c r="CQJ229" s="177"/>
      <c r="CQK229" s="177"/>
      <c r="CQL229" s="177"/>
      <c r="CQM229" s="177"/>
      <c r="CQN229" s="178"/>
      <c r="CQO229" s="178"/>
      <c r="CQP229" s="177"/>
      <c r="CQQ229" s="177"/>
      <c r="CQR229" s="177"/>
      <c r="CQS229" s="178"/>
      <c r="CQT229" s="177"/>
      <c r="CQU229" s="178"/>
      <c r="CQV229" s="177"/>
      <c r="CQW229" s="178"/>
      <c r="CQX229" s="177"/>
      <c r="CQY229" s="178"/>
      <c r="CQZ229" s="180"/>
      <c r="CRA229" s="181"/>
      <c r="CRB229" s="181"/>
      <c r="CRC229" s="176"/>
      <c r="CRD229" s="177"/>
      <c r="CRE229" s="178"/>
      <c r="CRF229" s="177"/>
      <c r="CRG229" s="177"/>
      <c r="CRH229" s="177"/>
      <c r="CRI229" s="177"/>
      <c r="CRJ229" s="177"/>
      <c r="CRK229" s="177"/>
      <c r="CRL229" s="177"/>
      <c r="CRM229" s="177"/>
      <c r="CRN229" s="177"/>
      <c r="CRO229" s="177"/>
      <c r="CRP229" s="177"/>
      <c r="CRQ229" s="177"/>
      <c r="CRR229" s="177"/>
      <c r="CRS229" s="177"/>
      <c r="CRT229" s="178"/>
      <c r="CRU229" s="178"/>
      <c r="CRV229" s="177"/>
      <c r="CRW229" s="177"/>
      <c r="CRX229" s="177"/>
      <c r="CRY229" s="178"/>
      <c r="CRZ229" s="177"/>
      <c r="CSA229" s="178"/>
      <c r="CSB229" s="177"/>
      <c r="CSC229" s="178"/>
      <c r="CSD229" s="177"/>
      <c r="CSE229" s="178"/>
      <c r="CSF229" s="180"/>
      <c r="CSG229" s="181"/>
      <c r="CSH229" s="181"/>
      <c r="CSI229" s="176"/>
      <c r="CSJ229" s="177"/>
      <c r="CSK229" s="178"/>
      <c r="CSL229" s="177"/>
      <c r="CSM229" s="177"/>
      <c r="CSN229" s="177"/>
      <c r="CSO229" s="177"/>
      <c r="CSP229" s="177"/>
      <c r="CSQ229" s="177"/>
      <c r="CSR229" s="177"/>
      <c r="CSS229" s="177"/>
      <c r="CST229" s="177"/>
      <c r="CSU229" s="177"/>
      <c r="CSV229" s="177"/>
      <c r="CSW229" s="177"/>
      <c r="CSX229" s="177"/>
      <c r="CSY229" s="177"/>
      <c r="CSZ229" s="178"/>
      <c r="CTA229" s="178"/>
      <c r="CTB229" s="177"/>
      <c r="CTC229" s="177"/>
      <c r="CTD229" s="177"/>
      <c r="CTE229" s="178"/>
      <c r="CTF229" s="177"/>
      <c r="CTG229" s="178"/>
      <c r="CTH229" s="177"/>
      <c r="CTI229" s="178"/>
      <c r="CTJ229" s="177"/>
      <c r="CTK229" s="178"/>
      <c r="CTL229" s="180"/>
      <c r="CTM229" s="181"/>
      <c r="CTN229" s="181"/>
      <c r="CTO229" s="176"/>
      <c r="CTP229" s="177"/>
      <c r="CTQ229" s="178"/>
      <c r="CTR229" s="177"/>
      <c r="CTS229" s="177"/>
      <c r="CTT229" s="177"/>
      <c r="CTU229" s="177"/>
      <c r="CTV229" s="177"/>
      <c r="CTW229" s="177"/>
      <c r="CTX229" s="177"/>
      <c r="CTY229" s="177"/>
      <c r="CTZ229" s="177"/>
      <c r="CUA229" s="177"/>
      <c r="CUB229" s="177"/>
      <c r="CUC229" s="177"/>
      <c r="CUD229" s="177"/>
      <c r="CUE229" s="177"/>
      <c r="CUF229" s="178"/>
      <c r="CUG229" s="178"/>
      <c r="CUH229" s="177"/>
      <c r="CUI229" s="177"/>
      <c r="CUJ229" s="177"/>
      <c r="CUK229" s="178"/>
      <c r="CUL229" s="177"/>
      <c r="CUM229" s="178"/>
      <c r="CUN229" s="177"/>
      <c r="CUO229" s="178"/>
      <c r="CUP229" s="177"/>
      <c r="CUQ229" s="178"/>
      <c r="CUR229" s="180"/>
      <c r="CUS229" s="181"/>
      <c r="CUT229" s="181"/>
      <c r="CUU229" s="176"/>
      <c r="CUV229" s="177"/>
      <c r="CUW229" s="178"/>
      <c r="CUX229" s="177"/>
      <c r="CUY229" s="177"/>
      <c r="CUZ229" s="177"/>
      <c r="CVA229" s="177"/>
      <c r="CVB229" s="177"/>
      <c r="CVC229" s="177"/>
      <c r="CVD229" s="177"/>
      <c r="CVE229" s="177"/>
      <c r="CVF229" s="177"/>
      <c r="CVG229" s="177"/>
      <c r="CVH229" s="177"/>
      <c r="CVI229" s="177"/>
      <c r="CVJ229" s="177"/>
      <c r="CVK229" s="177"/>
      <c r="CVL229" s="178"/>
      <c r="CVM229" s="178"/>
      <c r="CVN229" s="177"/>
      <c r="CVO229" s="177"/>
      <c r="CVP229" s="177"/>
      <c r="CVQ229" s="178"/>
      <c r="CVR229" s="177"/>
      <c r="CVS229" s="178"/>
      <c r="CVT229" s="177"/>
      <c r="CVU229" s="178"/>
      <c r="CVV229" s="177"/>
      <c r="CVW229" s="178"/>
      <c r="CVX229" s="180"/>
      <c r="CVY229" s="181"/>
      <c r="CVZ229" s="181"/>
      <c r="CWA229" s="176"/>
      <c r="CWB229" s="177"/>
      <c r="CWC229" s="178"/>
      <c r="CWD229" s="177"/>
      <c r="CWE229" s="177"/>
      <c r="CWF229" s="177"/>
      <c r="CWG229" s="177"/>
      <c r="CWH229" s="177"/>
      <c r="CWI229" s="177"/>
      <c r="CWJ229" s="177"/>
      <c r="CWK229" s="177"/>
      <c r="CWL229" s="177"/>
      <c r="CWM229" s="177"/>
      <c r="CWN229" s="177"/>
      <c r="CWO229" s="177"/>
      <c r="CWP229" s="177"/>
      <c r="CWQ229" s="177"/>
      <c r="CWR229" s="178"/>
      <c r="CWS229" s="178"/>
      <c r="CWT229" s="177"/>
      <c r="CWU229" s="177"/>
      <c r="CWV229" s="177"/>
      <c r="CWW229" s="178"/>
      <c r="CWX229" s="177"/>
      <c r="CWY229" s="178"/>
      <c r="CWZ229" s="177"/>
      <c r="CXA229" s="178"/>
      <c r="CXB229" s="177"/>
      <c r="CXC229" s="178"/>
      <c r="CXD229" s="180"/>
      <c r="CXE229" s="181"/>
      <c r="CXF229" s="181"/>
      <c r="CXG229" s="176"/>
      <c r="CXH229" s="177"/>
      <c r="CXI229" s="178"/>
      <c r="CXJ229" s="177"/>
      <c r="CXK229" s="177"/>
      <c r="CXL229" s="177"/>
      <c r="CXM229" s="177"/>
      <c r="CXN229" s="177"/>
      <c r="CXO229" s="177"/>
      <c r="CXP229" s="177"/>
      <c r="CXQ229" s="177"/>
      <c r="CXR229" s="177"/>
      <c r="CXS229" s="177"/>
      <c r="CXT229" s="177"/>
      <c r="CXU229" s="177"/>
      <c r="CXV229" s="177"/>
      <c r="CXW229" s="177"/>
      <c r="CXX229" s="178"/>
      <c r="CXY229" s="178"/>
      <c r="CXZ229" s="177"/>
      <c r="CYA229" s="177"/>
      <c r="CYB229" s="177"/>
      <c r="CYC229" s="178"/>
      <c r="CYD229" s="177"/>
      <c r="CYE229" s="178"/>
      <c r="CYF229" s="177"/>
      <c r="CYG229" s="178"/>
      <c r="CYH229" s="177"/>
      <c r="CYI229" s="178"/>
      <c r="CYJ229" s="180"/>
      <c r="CYK229" s="181"/>
      <c r="CYL229" s="181"/>
      <c r="CYM229" s="176"/>
      <c r="CYN229" s="177"/>
      <c r="CYO229" s="178"/>
      <c r="CYP229" s="177"/>
      <c r="CYQ229" s="177"/>
      <c r="CYR229" s="177"/>
      <c r="CYS229" s="177"/>
      <c r="CYT229" s="177"/>
      <c r="CYU229" s="177"/>
      <c r="CYV229" s="177"/>
      <c r="CYW229" s="177"/>
      <c r="CYX229" s="177"/>
      <c r="CYY229" s="177"/>
      <c r="CYZ229" s="177"/>
      <c r="CZA229" s="177"/>
      <c r="CZB229" s="177"/>
      <c r="CZC229" s="177"/>
      <c r="CZD229" s="178"/>
      <c r="CZE229" s="178"/>
      <c r="CZF229" s="177"/>
      <c r="CZG229" s="177"/>
      <c r="CZH229" s="177"/>
      <c r="CZI229" s="178"/>
      <c r="CZJ229" s="177"/>
      <c r="CZK229" s="178"/>
      <c r="CZL229" s="177"/>
      <c r="CZM229" s="178"/>
      <c r="CZN229" s="177"/>
      <c r="CZO229" s="178"/>
      <c r="CZP229" s="180"/>
      <c r="CZQ229" s="181"/>
      <c r="CZR229" s="181"/>
      <c r="CZS229" s="176"/>
      <c r="CZT229" s="177"/>
      <c r="CZU229" s="178"/>
      <c r="CZV229" s="177"/>
      <c r="CZW229" s="177"/>
      <c r="CZX229" s="177"/>
      <c r="CZY229" s="177"/>
      <c r="CZZ229" s="177"/>
      <c r="DAA229" s="177"/>
      <c r="DAB229" s="177"/>
      <c r="DAC229" s="177"/>
      <c r="DAD229" s="177"/>
      <c r="DAE229" s="177"/>
      <c r="DAF229" s="177"/>
      <c r="DAG229" s="177"/>
      <c r="DAH229" s="177"/>
      <c r="DAI229" s="177"/>
      <c r="DAJ229" s="178"/>
      <c r="DAK229" s="178"/>
      <c r="DAL229" s="177"/>
      <c r="DAM229" s="177"/>
      <c r="DAN229" s="177"/>
      <c r="DAO229" s="178"/>
      <c r="DAP229" s="177"/>
      <c r="DAQ229" s="178"/>
      <c r="DAR229" s="177"/>
      <c r="DAS229" s="178"/>
      <c r="DAT229" s="177"/>
      <c r="DAU229" s="178"/>
      <c r="DAV229" s="180"/>
      <c r="DAW229" s="181"/>
      <c r="DAX229" s="181"/>
      <c r="DAY229" s="176"/>
      <c r="DAZ229" s="177"/>
      <c r="DBA229" s="178"/>
      <c r="DBB229" s="177"/>
      <c r="DBC229" s="177"/>
      <c r="DBD229" s="177"/>
      <c r="DBE229" s="177"/>
      <c r="DBF229" s="177"/>
      <c r="DBG229" s="177"/>
      <c r="DBH229" s="177"/>
      <c r="DBI229" s="177"/>
      <c r="DBJ229" s="177"/>
      <c r="DBK229" s="177"/>
      <c r="DBL229" s="177"/>
      <c r="DBM229" s="177"/>
      <c r="DBN229" s="177"/>
      <c r="DBO229" s="177"/>
      <c r="DBP229" s="178"/>
      <c r="DBQ229" s="178"/>
      <c r="DBR229" s="177"/>
      <c r="DBS229" s="177"/>
      <c r="DBT229" s="177"/>
      <c r="DBU229" s="178"/>
      <c r="DBV229" s="177"/>
      <c r="DBW229" s="178"/>
      <c r="DBX229" s="177"/>
      <c r="DBY229" s="178"/>
      <c r="DBZ229" s="177"/>
      <c r="DCA229" s="178"/>
      <c r="DCB229" s="180"/>
      <c r="DCC229" s="181"/>
      <c r="DCD229" s="181"/>
      <c r="DCE229" s="176"/>
      <c r="DCF229" s="177"/>
      <c r="DCG229" s="178"/>
      <c r="DCH229" s="177"/>
      <c r="DCI229" s="177"/>
      <c r="DCJ229" s="177"/>
      <c r="DCK229" s="177"/>
      <c r="DCL229" s="177"/>
      <c r="DCM229" s="177"/>
      <c r="DCN229" s="177"/>
      <c r="DCO229" s="177"/>
      <c r="DCP229" s="177"/>
      <c r="DCQ229" s="177"/>
      <c r="DCR229" s="177"/>
      <c r="DCS229" s="177"/>
      <c r="DCT229" s="177"/>
      <c r="DCU229" s="177"/>
      <c r="DCV229" s="178"/>
      <c r="DCW229" s="178"/>
      <c r="DCX229" s="177"/>
      <c r="DCY229" s="177"/>
      <c r="DCZ229" s="177"/>
      <c r="DDA229" s="178"/>
      <c r="DDB229" s="177"/>
      <c r="DDC229" s="178"/>
      <c r="DDD229" s="177"/>
      <c r="DDE229" s="178"/>
      <c r="DDF229" s="177"/>
      <c r="DDG229" s="178"/>
      <c r="DDH229" s="180"/>
      <c r="DDI229" s="181"/>
      <c r="DDJ229" s="181"/>
      <c r="DDK229" s="176"/>
      <c r="DDL229" s="177"/>
      <c r="DDM229" s="178"/>
      <c r="DDN229" s="177"/>
      <c r="DDO229" s="177"/>
      <c r="DDP229" s="177"/>
      <c r="DDQ229" s="177"/>
      <c r="DDR229" s="177"/>
      <c r="DDS229" s="177"/>
      <c r="DDT229" s="177"/>
      <c r="DDU229" s="177"/>
      <c r="DDV229" s="177"/>
      <c r="DDW229" s="177"/>
      <c r="DDX229" s="177"/>
      <c r="DDY229" s="177"/>
      <c r="DDZ229" s="177"/>
      <c r="DEA229" s="177"/>
      <c r="DEB229" s="178"/>
      <c r="DEC229" s="178"/>
      <c r="DED229" s="177"/>
      <c r="DEE229" s="177"/>
      <c r="DEF229" s="177"/>
      <c r="DEG229" s="178"/>
      <c r="DEH229" s="177"/>
      <c r="DEI229" s="178"/>
      <c r="DEJ229" s="177"/>
      <c r="DEK229" s="178"/>
      <c r="DEL229" s="177"/>
      <c r="DEM229" s="178"/>
      <c r="DEN229" s="180"/>
      <c r="DEO229" s="181"/>
      <c r="DEP229" s="181"/>
      <c r="DEQ229" s="176"/>
      <c r="DER229" s="177"/>
      <c r="DES229" s="178"/>
      <c r="DET229" s="177"/>
      <c r="DEU229" s="177"/>
      <c r="DEV229" s="177"/>
      <c r="DEW229" s="177"/>
      <c r="DEX229" s="177"/>
      <c r="DEY229" s="177"/>
      <c r="DEZ229" s="177"/>
      <c r="DFA229" s="177"/>
      <c r="DFB229" s="177"/>
      <c r="DFC229" s="177"/>
      <c r="DFD229" s="177"/>
      <c r="DFE229" s="177"/>
      <c r="DFF229" s="177"/>
      <c r="DFG229" s="177"/>
      <c r="DFH229" s="178"/>
      <c r="DFI229" s="178"/>
      <c r="DFJ229" s="177"/>
      <c r="DFK229" s="177"/>
      <c r="DFL229" s="177"/>
      <c r="DFM229" s="178"/>
      <c r="DFN229" s="177"/>
      <c r="DFO229" s="178"/>
      <c r="DFP229" s="177"/>
      <c r="DFQ229" s="178"/>
      <c r="DFR229" s="177"/>
      <c r="DFS229" s="178"/>
      <c r="DFT229" s="180"/>
      <c r="DFU229" s="181"/>
      <c r="DFV229" s="181"/>
      <c r="DFW229" s="176"/>
      <c r="DFX229" s="177"/>
      <c r="DFY229" s="178"/>
      <c r="DFZ229" s="177"/>
      <c r="DGA229" s="177"/>
      <c r="DGB229" s="177"/>
      <c r="DGC229" s="177"/>
      <c r="DGD229" s="177"/>
      <c r="DGE229" s="177"/>
      <c r="DGF229" s="177"/>
      <c r="DGG229" s="177"/>
      <c r="DGH229" s="177"/>
      <c r="DGI229" s="177"/>
      <c r="DGJ229" s="177"/>
      <c r="DGK229" s="177"/>
      <c r="DGL229" s="177"/>
      <c r="DGM229" s="177"/>
      <c r="DGN229" s="178"/>
      <c r="DGO229" s="178"/>
      <c r="DGP229" s="177"/>
      <c r="DGQ229" s="177"/>
      <c r="DGR229" s="177"/>
      <c r="DGS229" s="178"/>
      <c r="DGT229" s="177"/>
      <c r="DGU229" s="178"/>
      <c r="DGV229" s="177"/>
      <c r="DGW229" s="178"/>
      <c r="DGX229" s="177"/>
      <c r="DGY229" s="178"/>
      <c r="DGZ229" s="180"/>
      <c r="DHA229" s="181"/>
      <c r="DHB229" s="181"/>
      <c r="DHC229" s="176"/>
      <c r="DHD229" s="177"/>
      <c r="DHE229" s="178"/>
      <c r="DHF229" s="177"/>
      <c r="DHG229" s="177"/>
      <c r="DHH229" s="177"/>
      <c r="DHI229" s="177"/>
      <c r="DHJ229" s="177"/>
      <c r="DHK229" s="177"/>
      <c r="DHL229" s="177"/>
      <c r="DHM229" s="177"/>
      <c r="DHN229" s="177"/>
      <c r="DHO229" s="177"/>
      <c r="DHP229" s="177"/>
      <c r="DHQ229" s="177"/>
      <c r="DHR229" s="177"/>
      <c r="DHS229" s="177"/>
      <c r="DHT229" s="178"/>
      <c r="DHU229" s="178"/>
      <c r="DHV229" s="177"/>
      <c r="DHW229" s="177"/>
      <c r="DHX229" s="177"/>
      <c r="DHY229" s="178"/>
      <c r="DHZ229" s="177"/>
      <c r="DIA229" s="178"/>
      <c r="DIB229" s="177"/>
      <c r="DIC229" s="178"/>
      <c r="DID229" s="177"/>
      <c r="DIE229" s="178"/>
      <c r="DIF229" s="180"/>
      <c r="DIG229" s="181"/>
      <c r="DIH229" s="181"/>
      <c r="DII229" s="176"/>
      <c r="DIJ229" s="177"/>
      <c r="DIK229" s="178"/>
      <c r="DIL229" s="177"/>
      <c r="DIM229" s="177"/>
      <c r="DIN229" s="177"/>
      <c r="DIO229" s="177"/>
      <c r="DIP229" s="177"/>
      <c r="DIQ229" s="177"/>
      <c r="DIR229" s="177"/>
      <c r="DIS229" s="177"/>
      <c r="DIT229" s="177"/>
      <c r="DIU229" s="177"/>
      <c r="DIV229" s="177"/>
      <c r="DIW229" s="177"/>
      <c r="DIX229" s="177"/>
      <c r="DIY229" s="177"/>
      <c r="DIZ229" s="178"/>
      <c r="DJA229" s="178"/>
      <c r="DJB229" s="177"/>
      <c r="DJC229" s="177"/>
      <c r="DJD229" s="177"/>
      <c r="DJE229" s="178"/>
      <c r="DJF229" s="177"/>
      <c r="DJG229" s="178"/>
      <c r="DJH229" s="177"/>
      <c r="DJI229" s="178"/>
      <c r="DJJ229" s="177"/>
      <c r="DJK229" s="178"/>
      <c r="DJL229" s="180"/>
      <c r="DJM229" s="181"/>
      <c r="DJN229" s="181"/>
      <c r="DJO229" s="176"/>
      <c r="DJP229" s="177"/>
      <c r="DJQ229" s="178"/>
      <c r="DJR229" s="177"/>
      <c r="DJS229" s="177"/>
      <c r="DJT229" s="177"/>
      <c r="DJU229" s="177"/>
      <c r="DJV229" s="177"/>
      <c r="DJW229" s="177"/>
      <c r="DJX229" s="177"/>
      <c r="DJY229" s="177"/>
      <c r="DJZ229" s="177"/>
      <c r="DKA229" s="177"/>
      <c r="DKB229" s="177"/>
      <c r="DKC229" s="177"/>
      <c r="DKD229" s="177"/>
      <c r="DKE229" s="177"/>
      <c r="DKF229" s="178"/>
      <c r="DKG229" s="178"/>
      <c r="DKH229" s="177"/>
      <c r="DKI229" s="177"/>
      <c r="DKJ229" s="177"/>
      <c r="DKK229" s="178"/>
      <c r="DKL229" s="177"/>
      <c r="DKM229" s="178"/>
      <c r="DKN229" s="177"/>
      <c r="DKO229" s="178"/>
      <c r="DKP229" s="177"/>
      <c r="DKQ229" s="178"/>
      <c r="DKR229" s="180"/>
      <c r="DKS229" s="181"/>
      <c r="DKT229" s="181"/>
      <c r="DKU229" s="176"/>
      <c r="DKV229" s="177"/>
      <c r="DKW229" s="178"/>
      <c r="DKX229" s="177"/>
      <c r="DKY229" s="177"/>
      <c r="DKZ229" s="177"/>
      <c r="DLA229" s="177"/>
      <c r="DLB229" s="177"/>
      <c r="DLC229" s="177"/>
      <c r="DLD229" s="177"/>
      <c r="DLE229" s="177"/>
      <c r="DLF229" s="177"/>
      <c r="DLG229" s="177"/>
      <c r="DLH229" s="177"/>
      <c r="DLI229" s="177"/>
      <c r="DLJ229" s="177"/>
      <c r="DLK229" s="177"/>
      <c r="DLL229" s="178"/>
      <c r="DLM229" s="178"/>
      <c r="DLN229" s="177"/>
      <c r="DLO229" s="177"/>
      <c r="DLP229" s="177"/>
      <c r="DLQ229" s="178"/>
      <c r="DLR229" s="177"/>
      <c r="DLS229" s="178"/>
      <c r="DLT229" s="177"/>
      <c r="DLU229" s="178"/>
      <c r="DLV229" s="177"/>
      <c r="DLW229" s="178"/>
      <c r="DLX229" s="180"/>
      <c r="DLY229" s="181"/>
      <c r="DLZ229" s="181"/>
      <c r="DMA229" s="176"/>
      <c r="DMB229" s="177"/>
      <c r="DMC229" s="178"/>
      <c r="DMD229" s="177"/>
      <c r="DME229" s="177"/>
      <c r="DMF229" s="177"/>
      <c r="DMG229" s="177"/>
      <c r="DMH229" s="177"/>
      <c r="DMI229" s="177"/>
      <c r="DMJ229" s="177"/>
      <c r="DMK229" s="177"/>
      <c r="DML229" s="177"/>
      <c r="DMM229" s="177"/>
      <c r="DMN229" s="177"/>
      <c r="DMO229" s="177"/>
      <c r="DMP229" s="177"/>
      <c r="DMQ229" s="177"/>
      <c r="DMR229" s="178"/>
      <c r="DMS229" s="178"/>
      <c r="DMT229" s="177"/>
      <c r="DMU229" s="177"/>
      <c r="DMV229" s="177"/>
      <c r="DMW229" s="178"/>
      <c r="DMX229" s="177"/>
      <c r="DMY229" s="178"/>
      <c r="DMZ229" s="177"/>
      <c r="DNA229" s="178"/>
      <c r="DNB229" s="177"/>
      <c r="DNC229" s="178"/>
      <c r="DND229" s="180"/>
      <c r="DNE229" s="181"/>
      <c r="DNF229" s="181"/>
      <c r="DNG229" s="176"/>
      <c r="DNH229" s="177"/>
      <c r="DNI229" s="178"/>
      <c r="DNJ229" s="177"/>
      <c r="DNK229" s="177"/>
      <c r="DNL229" s="177"/>
      <c r="DNM229" s="177"/>
      <c r="DNN229" s="177"/>
      <c r="DNO229" s="177"/>
      <c r="DNP229" s="177"/>
      <c r="DNQ229" s="177"/>
      <c r="DNR229" s="177"/>
      <c r="DNS229" s="177"/>
      <c r="DNT229" s="177"/>
      <c r="DNU229" s="177"/>
      <c r="DNV229" s="177"/>
      <c r="DNW229" s="177"/>
      <c r="DNX229" s="178"/>
      <c r="DNY229" s="178"/>
      <c r="DNZ229" s="177"/>
      <c r="DOA229" s="177"/>
      <c r="DOB229" s="177"/>
      <c r="DOC229" s="178"/>
      <c r="DOD229" s="177"/>
      <c r="DOE229" s="178"/>
      <c r="DOF229" s="177"/>
      <c r="DOG229" s="178"/>
      <c r="DOH229" s="177"/>
      <c r="DOI229" s="178"/>
      <c r="DOJ229" s="180"/>
      <c r="DOK229" s="181"/>
      <c r="DOL229" s="181"/>
      <c r="DOM229" s="176"/>
      <c r="DON229" s="177"/>
      <c r="DOO229" s="178"/>
      <c r="DOP229" s="177"/>
      <c r="DOQ229" s="177"/>
      <c r="DOR229" s="177"/>
      <c r="DOS229" s="177"/>
      <c r="DOT229" s="177"/>
      <c r="DOU229" s="177"/>
      <c r="DOV229" s="177"/>
      <c r="DOW229" s="177"/>
      <c r="DOX229" s="177"/>
      <c r="DOY229" s="177"/>
      <c r="DOZ229" s="177"/>
      <c r="DPA229" s="177"/>
      <c r="DPB229" s="177"/>
      <c r="DPC229" s="177"/>
      <c r="DPD229" s="178"/>
      <c r="DPE229" s="178"/>
      <c r="DPF229" s="177"/>
      <c r="DPG229" s="177"/>
      <c r="DPH229" s="177"/>
      <c r="DPI229" s="178"/>
      <c r="DPJ229" s="177"/>
      <c r="DPK229" s="178"/>
      <c r="DPL229" s="177"/>
      <c r="DPM229" s="178"/>
      <c r="DPN229" s="177"/>
      <c r="DPO229" s="178"/>
      <c r="DPP229" s="180"/>
      <c r="DPQ229" s="181"/>
      <c r="DPR229" s="181"/>
      <c r="DPS229" s="176"/>
      <c r="DPT229" s="177"/>
      <c r="DPU229" s="178"/>
      <c r="DPV229" s="177"/>
      <c r="DPW229" s="177"/>
      <c r="DPX229" s="177"/>
      <c r="DPY229" s="177"/>
      <c r="DPZ229" s="177"/>
      <c r="DQA229" s="177"/>
      <c r="DQB229" s="177"/>
      <c r="DQC229" s="177"/>
      <c r="DQD229" s="177"/>
      <c r="DQE229" s="177"/>
      <c r="DQF229" s="177"/>
      <c r="DQG229" s="177"/>
      <c r="DQH229" s="177"/>
      <c r="DQI229" s="177"/>
      <c r="DQJ229" s="178"/>
      <c r="DQK229" s="178"/>
      <c r="DQL229" s="177"/>
      <c r="DQM229" s="177"/>
      <c r="DQN229" s="177"/>
      <c r="DQO229" s="178"/>
      <c r="DQP229" s="177"/>
      <c r="DQQ229" s="178"/>
      <c r="DQR229" s="177"/>
      <c r="DQS229" s="178"/>
      <c r="DQT229" s="177"/>
      <c r="DQU229" s="178"/>
      <c r="DQV229" s="180"/>
      <c r="DQW229" s="181"/>
      <c r="DQX229" s="181"/>
      <c r="DQY229" s="176"/>
      <c r="DQZ229" s="177"/>
      <c r="DRA229" s="178"/>
      <c r="DRB229" s="177"/>
      <c r="DRC229" s="177"/>
      <c r="DRD229" s="177"/>
      <c r="DRE229" s="177"/>
      <c r="DRF229" s="177"/>
      <c r="DRG229" s="177"/>
      <c r="DRH229" s="177"/>
      <c r="DRI229" s="177"/>
      <c r="DRJ229" s="177"/>
      <c r="DRK229" s="177"/>
      <c r="DRL229" s="177"/>
      <c r="DRM229" s="177"/>
      <c r="DRN229" s="177"/>
      <c r="DRO229" s="177"/>
      <c r="DRP229" s="178"/>
      <c r="DRQ229" s="178"/>
      <c r="DRR229" s="177"/>
      <c r="DRS229" s="177"/>
      <c r="DRT229" s="177"/>
      <c r="DRU229" s="178"/>
      <c r="DRV229" s="177"/>
      <c r="DRW229" s="178"/>
      <c r="DRX229" s="177"/>
      <c r="DRY229" s="178"/>
      <c r="DRZ229" s="177"/>
      <c r="DSA229" s="178"/>
      <c r="DSB229" s="180"/>
      <c r="DSC229" s="181"/>
      <c r="DSD229" s="181"/>
      <c r="DSE229" s="176"/>
      <c r="DSF229" s="177"/>
      <c r="DSG229" s="178"/>
      <c r="DSH229" s="177"/>
      <c r="DSI229" s="177"/>
      <c r="DSJ229" s="177"/>
      <c r="DSK229" s="177"/>
      <c r="DSL229" s="177"/>
      <c r="DSM229" s="177"/>
      <c r="DSN229" s="177"/>
      <c r="DSO229" s="177"/>
      <c r="DSP229" s="177"/>
      <c r="DSQ229" s="177"/>
      <c r="DSR229" s="177"/>
      <c r="DSS229" s="177"/>
      <c r="DST229" s="177"/>
      <c r="DSU229" s="177"/>
      <c r="DSV229" s="178"/>
      <c r="DSW229" s="178"/>
      <c r="DSX229" s="177"/>
      <c r="DSY229" s="177"/>
      <c r="DSZ229" s="177"/>
      <c r="DTA229" s="178"/>
      <c r="DTB229" s="177"/>
      <c r="DTC229" s="178"/>
      <c r="DTD229" s="177"/>
      <c r="DTE229" s="178"/>
      <c r="DTF229" s="177"/>
      <c r="DTG229" s="178"/>
      <c r="DTH229" s="180"/>
      <c r="DTI229" s="181"/>
      <c r="DTJ229" s="181"/>
      <c r="DTK229" s="176"/>
      <c r="DTL229" s="177"/>
      <c r="DTM229" s="178"/>
      <c r="DTN229" s="177"/>
      <c r="DTO229" s="177"/>
      <c r="DTP229" s="177"/>
      <c r="DTQ229" s="177"/>
      <c r="DTR229" s="177"/>
      <c r="DTS229" s="177"/>
      <c r="DTT229" s="177"/>
      <c r="DTU229" s="177"/>
      <c r="DTV229" s="177"/>
      <c r="DTW229" s="177"/>
      <c r="DTX229" s="177"/>
      <c r="DTY229" s="177"/>
      <c r="DTZ229" s="177"/>
      <c r="DUA229" s="177"/>
      <c r="DUB229" s="178"/>
      <c r="DUC229" s="178"/>
      <c r="DUD229" s="177"/>
      <c r="DUE229" s="177"/>
      <c r="DUF229" s="177"/>
      <c r="DUG229" s="178"/>
      <c r="DUH229" s="177"/>
      <c r="DUI229" s="178"/>
      <c r="DUJ229" s="177"/>
      <c r="DUK229" s="178"/>
      <c r="DUL229" s="177"/>
      <c r="DUM229" s="178"/>
      <c r="DUN229" s="180"/>
      <c r="DUO229" s="181"/>
      <c r="DUP229" s="181"/>
      <c r="DUQ229" s="176"/>
      <c r="DUR229" s="177"/>
      <c r="DUS229" s="178"/>
      <c r="DUT229" s="177"/>
      <c r="DUU229" s="177"/>
      <c r="DUV229" s="177"/>
      <c r="DUW229" s="177"/>
      <c r="DUX229" s="177"/>
      <c r="DUY229" s="177"/>
      <c r="DUZ229" s="177"/>
      <c r="DVA229" s="177"/>
      <c r="DVB229" s="177"/>
      <c r="DVC229" s="177"/>
      <c r="DVD229" s="177"/>
      <c r="DVE229" s="177"/>
      <c r="DVF229" s="177"/>
      <c r="DVG229" s="177"/>
      <c r="DVH229" s="178"/>
      <c r="DVI229" s="178"/>
      <c r="DVJ229" s="177"/>
      <c r="DVK229" s="177"/>
      <c r="DVL229" s="177"/>
      <c r="DVM229" s="178"/>
      <c r="DVN229" s="177"/>
      <c r="DVO229" s="178"/>
      <c r="DVP229" s="177"/>
      <c r="DVQ229" s="178"/>
      <c r="DVR229" s="177"/>
      <c r="DVS229" s="178"/>
      <c r="DVT229" s="180"/>
      <c r="DVU229" s="181"/>
      <c r="DVV229" s="181"/>
      <c r="DVW229" s="176"/>
      <c r="DVX229" s="177"/>
      <c r="DVY229" s="178"/>
      <c r="DVZ229" s="177"/>
      <c r="DWA229" s="177"/>
      <c r="DWB229" s="177"/>
      <c r="DWC229" s="177"/>
      <c r="DWD229" s="177"/>
      <c r="DWE229" s="177"/>
      <c r="DWF229" s="177"/>
      <c r="DWG229" s="177"/>
      <c r="DWH229" s="177"/>
      <c r="DWI229" s="177"/>
      <c r="DWJ229" s="177"/>
      <c r="DWK229" s="177"/>
      <c r="DWL229" s="177"/>
      <c r="DWM229" s="177"/>
      <c r="DWN229" s="178"/>
      <c r="DWO229" s="178"/>
      <c r="DWP229" s="177"/>
      <c r="DWQ229" s="177"/>
      <c r="DWR229" s="177"/>
      <c r="DWS229" s="178"/>
      <c r="DWT229" s="177"/>
      <c r="DWU229" s="178"/>
      <c r="DWV229" s="177"/>
      <c r="DWW229" s="178"/>
      <c r="DWX229" s="177"/>
      <c r="DWY229" s="178"/>
      <c r="DWZ229" s="180"/>
      <c r="DXA229" s="181"/>
      <c r="DXB229" s="181"/>
      <c r="DXC229" s="176"/>
      <c r="DXD229" s="177"/>
      <c r="DXE229" s="178"/>
      <c r="DXF229" s="177"/>
      <c r="DXG229" s="177"/>
      <c r="DXH229" s="177"/>
      <c r="DXI229" s="177"/>
      <c r="DXJ229" s="177"/>
      <c r="DXK229" s="177"/>
      <c r="DXL229" s="177"/>
      <c r="DXM229" s="177"/>
      <c r="DXN229" s="177"/>
      <c r="DXO229" s="177"/>
      <c r="DXP229" s="177"/>
      <c r="DXQ229" s="177"/>
      <c r="DXR229" s="177"/>
      <c r="DXS229" s="177"/>
      <c r="DXT229" s="178"/>
      <c r="DXU229" s="178"/>
      <c r="DXV229" s="177"/>
      <c r="DXW229" s="177"/>
      <c r="DXX229" s="177"/>
      <c r="DXY229" s="178"/>
      <c r="DXZ229" s="177"/>
      <c r="DYA229" s="178"/>
      <c r="DYB229" s="177"/>
      <c r="DYC229" s="178"/>
      <c r="DYD229" s="177"/>
      <c r="DYE229" s="178"/>
      <c r="DYF229" s="180"/>
      <c r="DYG229" s="181"/>
      <c r="DYH229" s="181"/>
      <c r="DYI229" s="176"/>
      <c r="DYJ229" s="177"/>
      <c r="DYK229" s="178"/>
      <c r="DYL229" s="177"/>
      <c r="DYM229" s="177"/>
      <c r="DYN229" s="177"/>
      <c r="DYO229" s="177"/>
      <c r="DYP229" s="177"/>
      <c r="DYQ229" s="177"/>
      <c r="DYR229" s="177"/>
      <c r="DYS229" s="177"/>
      <c r="DYT229" s="177"/>
      <c r="DYU229" s="177"/>
      <c r="DYV229" s="177"/>
      <c r="DYW229" s="177"/>
      <c r="DYX229" s="177"/>
      <c r="DYY229" s="177"/>
      <c r="DYZ229" s="178"/>
      <c r="DZA229" s="178"/>
      <c r="DZB229" s="177"/>
      <c r="DZC229" s="177"/>
      <c r="DZD229" s="177"/>
      <c r="DZE229" s="178"/>
      <c r="DZF229" s="177"/>
      <c r="DZG229" s="178"/>
      <c r="DZH229" s="177"/>
      <c r="DZI229" s="178"/>
      <c r="DZJ229" s="177"/>
      <c r="DZK229" s="178"/>
      <c r="DZL229" s="180"/>
      <c r="DZM229" s="181"/>
      <c r="DZN229" s="181"/>
      <c r="DZO229" s="176"/>
      <c r="DZP229" s="177"/>
      <c r="DZQ229" s="178"/>
      <c r="DZR229" s="177"/>
      <c r="DZS229" s="177"/>
      <c r="DZT229" s="177"/>
      <c r="DZU229" s="177"/>
      <c r="DZV229" s="177"/>
      <c r="DZW229" s="177"/>
      <c r="DZX229" s="177"/>
      <c r="DZY229" s="177"/>
      <c r="DZZ229" s="177"/>
      <c r="EAA229" s="177"/>
      <c r="EAB229" s="177"/>
      <c r="EAC229" s="177"/>
      <c r="EAD229" s="177"/>
      <c r="EAE229" s="177"/>
      <c r="EAF229" s="178"/>
      <c r="EAG229" s="178"/>
      <c r="EAH229" s="177"/>
      <c r="EAI229" s="177"/>
      <c r="EAJ229" s="177"/>
      <c r="EAK229" s="178"/>
      <c r="EAL229" s="177"/>
      <c r="EAM229" s="178"/>
      <c r="EAN229" s="177"/>
      <c r="EAO229" s="178"/>
      <c r="EAP229" s="177"/>
      <c r="EAQ229" s="178"/>
      <c r="EAR229" s="180"/>
      <c r="EAS229" s="181"/>
      <c r="EAT229" s="181"/>
      <c r="EAU229" s="176"/>
      <c r="EAV229" s="177"/>
      <c r="EAW229" s="178"/>
      <c r="EAX229" s="177"/>
      <c r="EAY229" s="177"/>
      <c r="EAZ229" s="177"/>
      <c r="EBA229" s="177"/>
      <c r="EBB229" s="177"/>
      <c r="EBC229" s="177"/>
      <c r="EBD229" s="177"/>
      <c r="EBE229" s="177"/>
      <c r="EBF229" s="177"/>
      <c r="EBG229" s="177"/>
      <c r="EBH229" s="177"/>
      <c r="EBI229" s="177"/>
      <c r="EBJ229" s="177"/>
      <c r="EBK229" s="177"/>
      <c r="EBL229" s="178"/>
      <c r="EBM229" s="178"/>
      <c r="EBN229" s="177"/>
      <c r="EBO229" s="177"/>
      <c r="EBP229" s="177"/>
      <c r="EBQ229" s="178"/>
      <c r="EBR229" s="177"/>
      <c r="EBS229" s="178"/>
      <c r="EBT229" s="177"/>
      <c r="EBU229" s="178"/>
      <c r="EBV229" s="177"/>
      <c r="EBW229" s="178"/>
      <c r="EBX229" s="180"/>
      <c r="EBY229" s="181"/>
      <c r="EBZ229" s="181"/>
      <c r="ECA229" s="176"/>
      <c r="ECB229" s="177"/>
      <c r="ECC229" s="178"/>
      <c r="ECD229" s="177"/>
      <c r="ECE229" s="177"/>
      <c r="ECF229" s="177"/>
      <c r="ECG229" s="177"/>
      <c r="ECH229" s="177"/>
      <c r="ECI229" s="177"/>
      <c r="ECJ229" s="177"/>
      <c r="ECK229" s="177"/>
      <c r="ECL229" s="177"/>
      <c r="ECM229" s="177"/>
      <c r="ECN229" s="177"/>
      <c r="ECO229" s="177"/>
      <c r="ECP229" s="177"/>
      <c r="ECQ229" s="177"/>
      <c r="ECR229" s="178"/>
      <c r="ECS229" s="178"/>
      <c r="ECT229" s="177"/>
      <c r="ECU229" s="177"/>
      <c r="ECV229" s="177"/>
      <c r="ECW229" s="178"/>
      <c r="ECX229" s="177"/>
      <c r="ECY229" s="178"/>
      <c r="ECZ229" s="177"/>
      <c r="EDA229" s="178"/>
      <c r="EDB229" s="177"/>
      <c r="EDC229" s="178"/>
      <c r="EDD229" s="180"/>
      <c r="EDE229" s="181"/>
      <c r="EDF229" s="181"/>
      <c r="EDG229" s="176"/>
      <c r="EDH229" s="177"/>
      <c r="EDI229" s="178"/>
      <c r="EDJ229" s="177"/>
      <c r="EDK229" s="177"/>
      <c r="EDL229" s="177"/>
      <c r="EDM229" s="177"/>
      <c r="EDN229" s="177"/>
      <c r="EDO229" s="177"/>
      <c r="EDP229" s="177"/>
      <c r="EDQ229" s="177"/>
      <c r="EDR229" s="177"/>
      <c r="EDS229" s="177"/>
      <c r="EDT229" s="177"/>
      <c r="EDU229" s="177"/>
      <c r="EDV229" s="177"/>
      <c r="EDW229" s="177"/>
      <c r="EDX229" s="178"/>
      <c r="EDY229" s="178"/>
      <c r="EDZ229" s="177"/>
      <c r="EEA229" s="177"/>
      <c r="EEB229" s="177"/>
      <c r="EEC229" s="178"/>
      <c r="EED229" s="177"/>
      <c r="EEE229" s="178"/>
      <c r="EEF229" s="177"/>
      <c r="EEG229" s="178"/>
      <c r="EEH229" s="177"/>
      <c r="EEI229" s="178"/>
      <c r="EEJ229" s="180"/>
      <c r="EEK229" s="181"/>
      <c r="EEL229" s="181"/>
      <c r="EEM229" s="176"/>
      <c r="EEN229" s="177"/>
      <c r="EEO229" s="178"/>
      <c r="EEP229" s="177"/>
      <c r="EEQ229" s="177"/>
      <c r="EER229" s="177"/>
      <c r="EES229" s="177"/>
      <c r="EET229" s="177"/>
      <c r="EEU229" s="177"/>
      <c r="EEV229" s="177"/>
      <c r="EEW229" s="177"/>
      <c r="EEX229" s="177"/>
      <c r="EEY229" s="177"/>
      <c r="EEZ229" s="177"/>
      <c r="EFA229" s="177"/>
      <c r="EFB229" s="177"/>
      <c r="EFC229" s="177"/>
      <c r="EFD229" s="178"/>
      <c r="EFE229" s="178"/>
      <c r="EFF229" s="177"/>
      <c r="EFG229" s="177"/>
      <c r="EFH229" s="177"/>
      <c r="EFI229" s="178"/>
      <c r="EFJ229" s="177"/>
      <c r="EFK229" s="178"/>
      <c r="EFL229" s="177"/>
      <c r="EFM229" s="178"/>
      <c r="EFN229" s="177"/>
      <c r="EFO229" s="178"/>
      <c r="EFP229" s="180"/>
      <c r="EFQ229" s="181"/>
      <c r="EFR229" s="181"/>
      <c r="EFS229" s="176"/>
      <c r="EFT229" s="177"/>
      <c r="EFU229" s="178"/>
      <c r="EFV229" s="177"/>
      <c r="EFW229" s="177"/>
      <c r="EFX229" s="177"/>
      <c r="EFY229" s="177"/>
      <c r="EFZ229" s="177"/>
      <c r="EGA229" s="177"/>
      <c r="EGB229" s="177"/>
      <c r="EGC229" s="177"/>
      <c r="EGD229" s="177"/>
      <c r="EGE229" s="177"/>
      <c r="EGF229" s="177"/>
      <c r="EGG229" s="177"/>
      <c r="EGH229" s="177"/>
      <c r="EGI229" s="177"/>
      <c r="EGJ229" s="178"/>
      <c r="EGK229" s="178"/>
      <c r="EGL229" s="177"/>
      <c r="EGM229" s="177"/>
      <c r="EGN229" s="177"/>
      <c r="EGO229" s="178"/>
      <c r="EGP229" s="177"/>
      <c r="EGQ229" s="178"/>
      <c r="EGR229" s="177"/>
      <c r="EGS229" s="178"/>
      <c r="EGT229" s="177"/>
      <c r="EGU229" s="178"/>
      <c r="EGV229" s="180"/>
      <c r="EGW229" s="181"/>
      <c r="EGX229" s="181"/>
      <c r="EGY229" s="176"/>
      <c r="EGZ229" s="177"/>
      <c r="EHA229" s="178"/>
      <c r="EHB229" s="177"/>
      <c r="EHC229" s="177"/>
      <c r="EHD229" s="177"/>
      <c r="EHE229" s="177"/>
      <c r="EHF229" s="177"/>
      <c r="EHG229" s="177"/>
      <c r="EHH229" s="177"/>
      <c r="EHI229" s="177"/>
      <c r="EHJ229" s="177"/>
      <c r="EHK229" s="177"/>
      <c r="EHL229" s="177"/>
      <c r="EHM229" s="177"/>
      <c r="EHN229" s="177"/>
      <c r="EHO229" s="177"/>
      <c r="EHP229" s="178"/>
      <c r="EHQ229" s="178"/>
      <c r="EHR229" s="177"/>
      <c r="EHS229" s="177"/>
      <c r="EHT229" s="177"/>
      <c r="EHU229" s="178"/>
      <c r="EHV229" s="177"/>
      <c r="EHW229" s="178"/>
      <c r="EHX229" s="177"/>
      <c r="EHY229" s="178"/>
      <c r="EHZ229" s="177"/>
      <c r="EIA229" s="178"/>
      <c r="EIB229" s="180"/>
      <c r="EIC229" s="181"/>
      <c r="EID229" s="181"/>
      <c r="EIE229" s="176"/>
      <c r="EIF229" s="177"/>
      <c r="EIG229" s="178"/>
      <c r="EIH229" s="177"/>
      <c r="EII229" s="177"/>
      <c r="EIJ229" s="177"/>
      <c r="EIK229" s="177"/>
      <c r="EIL229" s="177"/>
      <c r="EIM229" s="177"/>
      <c r="EIN229" s="177"/>
      <c r="EIO229" s="177"/>
      <c r="EIP229" s="177"/>
      <c r="EIQ229" s="177"/>
      <c r="EIR229" s="177"/>
      <c r="EIS229" s="177"/>
      <c r="EIT229" s="177"/>
      <c r="EIU229" s="177"/>
      <c r="EIV229" s="178"/>
      <c r="EIW229" s="178"/>
      <c r="EIX229" s="177"/>
      <c r="EIY229" s="177"/>
      <c r="EIZ229" s="177"/>
      <c r="EJA229" s="178"/>
      <c r="EJB229" s="177"/>
      <c r="EJC229" s="178"/>
      <c r="EJD229" s="177"/>
      <c r="EJE229" s="178"/>
      <c r="EJF229" s="177"/>
      <c r="EJG229" s="178"/>
      <c r="EJH229" s="180"/>
      <c r="EJI229" s="181"/>
      <c r="EJJ229" s="181"/>
      <c r="EJK229" s="176"/>
      <c r="EJL229" s="177"/>
      <c r="EJM229" s="178"/>
      <c r="EJN229" s="177"/>
      <c r="EJO229" s="177"/>
      <c r="EJP229" s="177"/>
      <c r="EJQ229" s="177"/>
      <c r="EJR229" s="177"/>
      <c r="EJS229" s="177"/>
      <c r="EJT229" s="177"/>
      <c r="EJU229" s="177"/>
      <c r="EJV229" s="177"/>
      <c r="EJW229" s="177"/>
      <c r="EJX229" s="177"/>
      <c r="EJY229" s="177"/>
      <c r="EJZ229" s="177"/>
      <c r="EKA229" s="177"/>
      <c r="EKB229" s="178"/>
      <c r="EKC229" s="178"/>
      <c r="EKD229" s="177"/>
      <c r="EKE229" s="177"/>
      <c r="EKF229" s="177"/>
      <c r="EKG229" s="178"/>
      <c r="EKH229" s="177"/>
      <c r="EKI229" s="178"/>
      <c r="EKJ229" s="177"/>
      <c r="EKK229" s="178"/>
      <c r="EKL229" s="177"/>
      <c r="EKM229" s="178"/>
      <c r="EKN229" s="180"/>
      <c r="EKO229" s="181"/>
      <c r="EKP229" s="181"/>
      <c r="EKQ229" s="176"/>
      <c r="EKR229" s="177"/>
      <c r="EKS229" s="178"/>
      <c r="EKT229" s="177"/>
      <c r="EKU229" s="177"/>
      <c r="EKV229" s="177"/>
      <c r="EKW229" s="177"/>
      <c r="EKX229" s="177"/>
      <c r="EKY229" s="177"/>
      <c r="EKZ229" s="177"/>
      <c r="ELA229" s="177"/>
      <c r="ELB229" s="177"/>
      <c r="ELC229" s="177"/>
      <c r="ELD229" s="177"/>
      <c r="ELE229" s="177"/>
      <c r="ELF229" s="177"/>
      <c r="ELG229" s="177"/>
      <c r="ELH229" s="178"/>
      <c r="ELI229" s="178"/>
      <c r="ELJ229" s="177"/>
      <c r="ELK229" s="177"/>
      <c r="ELL229" s="177"/>
      <c r="ELM229" s="178"/>
      <c r="ELN229" s="177"/>
      <c r="ELO229" s="178"/>
      <c r="ELP229" s="177"/>
      <c r="ELQ229" s="178"/>
      <c r="ELR229" s="177"/>
      <c r="ELS229" s="178"/>
      <c r="ELT229" s="180"/>
      <c r="ELU229" s="181"/>
      <c r="ELV229" s="181"/>
      <c r="ELW229" s="176"/>
      <c r="ELX229" s="177"/>
      <c r="ELY229" s="178"/>
      <c r="ELZ229" s="177"/>
      <c r="EMA229" s="177"/>
      <c r="EMB229" s="177"/>
      <c r="EMC229" s="177"/>
      <c r="EMD229" s="177"/>
      <c r="EME229" s="177"/>
      <c r="EMF229" s="177"/>
      <c r="EMG229" s="177"/>
      <c r="EMH229" s="177"/>
      <c r="EMI229" s="177"/>
      <c r="EMJ229" s="177"/>
      <c r="EMK229" s="177"/>
      <c r="EML229" s="177"/>
      <c r="EMM229" s="177"/>
      <c r="EMN229" s="178"/>
      <c r="EMO229" s="178"/>
      <c r="EMP229" s="177"/>
      <c r="EMQ229" s="177"/>
      <c r="EMR229" s="177"/>
      <c r="EMS229" s="178"/>
      <c r="EMT229" s="177"/>
      <c r="EMU229" s="178"/>
      <c r="EMV229" s="177"/>
      <c r="EMW229" s="178"/>
      <c r="EMX229" s="177"/>
      <c r="EMY229" s="178"/>
      <c r="EMZ229" s="180"/>
      <c r="ENA229" s="181"/>
      <c r="ENB229" s="181"/>
      <c r="ENC229" s="176"/>
      <c r="END229" s="177"/>
      <c r="ENE229" s="178"/>
      <c r="ENF229" s="177"/>
      <c r="ENG229" s="177"/>
      <c r="ENH229" s="177"/>
      <c r="ENI229" s="177"/>
      <c r="ENJ229" s="177"/>
      <c r="ENK229" s="177"/>
      <c r="ENL229" s="177"/>
      <c r="ENM229" s="177"/>
      <c r="ENN229" s="177"/>
      <c r="ENO229" s="177"/>
      <c r="ENP229" s="177"/>
      <c r="ENQ229" s="177"/>
      <c r="ENR229" s="177"/>
      <c r="ENS229" s="177"/>
      <c r="ENT229" s="178"/>
      <c r="ENU229" s="178"/>
      <c r="ENV229" s="177"/>
      <c r="ENW229" s="177"/>
      <c r="ENX229" s="177"/>
      <c r="ENY229" s="178"/>
      <c r="ENZ229" s="177"/>
      <c r="EOA229" s="178"/>
      <c r="EOB229" s="177"/>
      <c r="EOC229" s="178"/>
      <c r="EOD229" s="177"/>
      <c r="EOE229" s="178"/>
      <c r="EOF229" s="180"/>
      <c r="EOG229" s="181"/>
      <c r="EOH229" s="181"/>
      <c r="EOI229" s="176"/>
      <c r="EOJ229" s="177"/>
      <c r="EOK229" s="178"/>
      <c r="EOL229" s="177"/>
      <c r="EOM229" s="177"/>
      <c r="EON229" s="177"/>
      <c r="EOO229" s="177"/>
      <c r="EOP229" s="177"/>
      <c r="EOQ229" s="177"/>
      <c r="EOR229" s="177"/>
      <c r="EOS229" s="177"/>
      <c r="EOT229" s="177"/>
      <c r="EOU229" s="177"/>
      <c r="EOV229" s="177"/>
      <c r="EOW229" s="177"/>
      <c r="EOX229" s="177"/>
      <c r="EOY229" s="177"/>
      <c r="EOZ229" s="178"/>
      <c r="EPA229" s="178"/>
      <c r="EPB229" s="177"/>
      <c r="EPC229" s="177"/>
      <c r="EPD229" s="177"/>
      <c r="EPE229" s="178"/>
      <c r="EPF229" s="177"/>
      <c r="EPG229" s="178"/>
      <c r="EPH229" s="177"/>
      <c r="EPI229" s="178"/>
      <c r="EPJ229" s="177"/>
      <c r="EPK229" s="178"/>
      <c r="EPL229" s="180"/>
      <c r="EPM229" s="181"/>
      <c r="EPN229" s="181"/>
      <c r="EPO229" s="176"/>
      <c r="EPP229" s="177"/>
      <c r="EPQ229" s="178"/>
      <c r="EPR229" s="177"/>
      <c r="EPS229" s="177"/>
      <c r="EPT229" s="177"/>
      <c r="EPU229" s="177"/>
      <c r="EPV229" s="177"/>
      <c r="EPW229" s="177"/>
      <c r="EPX229" s="177"/>
      <c r="EPY229" s="177"/>
      <c r="EPZ229" s="177"/>
      <c r="EQA229" s="177"/>
      <c r="EQB229" s="177"/>
      <c r="EQC229" s="177"/>
      <c r="EQD229" s="177"/>
      <c r="EQE229" s="177"/>
      <c r="EQF229" s="178"/>
      <c r="EQG229" s="178"/>
      <c r="EQH229" s="177"/>
      <c r="EQI229" s="177"/>
      <c r="EQJ229" s="177"/>
      <c r="EQK229" s="178"/>
      <c r="EQL229" s="177"/>
      <c r="EQM229" s="178"/>
      <c r="EQN229" s="177"/>
      <c r="EQO229" s="178"/>
      <c r="EQP229" s="177"/>
      <c r="EQQ229" s="178"/>
      <c r="EQR229" s="180"/>
      <c r="EQS229" s="181"/>
      <c r="EQT229" s="181"/>
      <c r="EQU229" s="176"/>
      <c r="EQV229" s="177"/>
      <c r="EQW229" s="178"/>
      <c r="EQX229" s="177"/>
      <c r="EQY229" s="177"/>
      <c r="EQZ229" s="177"/>
      <c r="ERA229" s="177"/>
      <c r="ERB229" s="177"/>
      <c r="ERC229" s="177"/>
      <c r="ERD229" s="177"/>
      <c r="ERE229" s="177"/>
      <c r="ERF229" s="177"/>
      <c r="ERG229" s="177"/>
      <c r="ERH229" s="177"/>
      <c r="ERI229" s="177"/>
      <c r="ERJ229" s="177"/>
      <c r="ERK229" s="177"/>
      <c r="ERL229" s="178"/>
      <c r="ERM229" s="178"/>
      <c r="ERN229" s="177"/>
      <c r="ERO229" s="177"/>
      <c r="ERP229" s="177"/>
      <c r="ERQ229" s="178"/>
      <c r="ERR229" s="177"/>
      <c r="ERS229" s="178"/>
      <c r="ERT229" s="177"/>
      <c r="ERU229" s="178"/>
      <c r="ERV229" s="177"/>
      <c r="ERW229" s="178"/>
      <c r="ERX229" s="180"/>
      <c r="ERY229" s="181"/>
      <c r="ERZ229" s="181"/>
      <c r="ESA229" s="176"/>
      <c r="ESB229" s="177"/>
      <c r="ESC229" s="178"/>
      <c r="ESD229" s="177"/>
      <c r="ESE229" s="177"/>
      <c r="ESF229" s="177"/>
      <c r="ESG229" s="177"/>
      <c r="ESH229" s="177"/>
      <c r="ESI229" s="177"/>
      <c r="ESJ229" s="177"/>
      <c r="ESK229" s="177"/>
      <c r="ESL229" s="177"/>
      <c r="ESM229" s="177"/>
      <c r="ESN229" s="177"/>
      <c r="ESO229" s="177"/>
      <c r="ESP229" s="177"/>
      <c r="ESQ229" s="177"/>
      <c r="ESR229" s="178"/>
      <c r="ESS229" s="178"/>
      <c r="EST229" s="177"/>
      <c r="ESU229" s="177"/>
      <c r="ESV229" s="177"/>
      <c r="ESW229" s="178"/>
      <c r="ESX229" s="177"/>
      <c r="ESY229" s="178"/>
      <c r="ESZ229" s="177"/>
      <c r="ETA229" s="178"/>
      <c r="ETB229" s="177"/>
      <c r="ETC229" s="178"/>
      <c r="ETD229" s="180"/>
      <c r="ETE229" s="181"/>
      <c r="ETF229" s="181"/>
      <c r="ETG229" s="176"/>
      <c r="ETH229" s="177"/>
      <c r="ETI229" s="178"/>
      <c r="ETJ229" s="177"/>
      <c r="ETK229" s="177"/>
      <c r="ETL229" s="177"/>
      <c r="ETM229" s="177"/>
      <c r="ETN229" s="177"/>
      <c r="ETO229" s="177"/>
      <c r="ETP229" s="177"/>
      <c r="ETQ229" s="177"/>
      <c r="ETR229" s="177"/>
      <c r="ETS229" s="177"/>
      <c r="ETT229" s="177"/>
      <c r="ETU229" s="177"/>
      <c r="ETV229" s="177"/>
      <c r="ETW229" s="177"/>
      <c r="ETX229" s="178"/>
      <c r="ETY229" s="178"/>
      <c r="ETZ229" s="177"/>
      <c r="EUA229" s="177"/>
      <c r="EUB229" s="177"/>
      <c r="EUC229" s="178"/>
      <c r="EUD229" s="177"/>
      <c r="EUE229" s="178"/>
      <c r="EUF229" s="177"/>
      <c r="EUG229" s="178"/>
      <c r="EUH229" s="177"/>
      <c r="EUI229" s="178"/>
      <c r="EUJ229" s="180"/>
      <c r="EUK229" s="181"/>
      <c r="EUL229" s="181"/>
      <c r="EUM229" s="176"/>
      <c r="EUN229" s="177"/>
      <c r="EUO229" s="178"/>
      <c r="EUP229" s="177"/>
      <c r="EUQ229" s="177"/>
      <c r="EUR229" s="177"/>
      <c r="EUS229" s="177"/>
      <c r="EUT229" s="177"/>
      <c r="EUU229" s="177"/>
      <c r="EUV229" s="177"/>
      <c r="EUW229" s="177"/>
      <c r="EUX229" s="177"/>
      <c r="EUY229" s="177"/>
      <c r="EUZ229" s="177"/>
      <c r="EVA229" s="177"/>
      <c r="EVB229" s="177"/>
      <c r="EVC229" s="177"/>
      <c r="EVD229" s="178"/>
      <c r="EVE229" s="178"/>
      <c r="EVF229" s="177"/>
      <c r="EVG229" s="177"/>
      <c r="EVH229" s="177"/>
      <c r="EVI229" s="178"/>
      <c r="EVJ229" s="177"/>
      <c r="EVK229" s="178"/>
      <c r="EVL229" s="177"/>
      <c r="EVM229" s="178"/>
      <c r="EVN229" s="177"/>
      <c r="EVO229" s="178"/>
      <c r="EVP229" s="180"/>
      <c r="EVQ229" s="181"/>
      <c r="EVR229" s="181"/>
      <c r="EVS229" s="176"/>
      <c r="EVT229" s="177"/>
      <c r="EVU229" s="178"/>
      <c r="EVV229" s="177"/>
      <c r="EVW229" s="177"/>
      <c r="EVX229" s="177"/>
      <c r="EVY229" s="177"/>
      <c r="EVZ229" s="177"/>
      <c r="EWA229" s="177"/>
      <c r="EWB229" s="177"/>
      <c r="EWC229" s="177"/>
      <c r="EWD229" s="177"/>
      <c r="EWE229" s="177"/>
      <c r="EWF229" s="177"/>
      <c r="EWG229" s="177"/>
      <c r="EWH229" s="177"/>
      <c r="EWI229" s="177"/>
      <c r="EWJ229" s="178"/>
      <c r="EWK229" s="178"/>
      <c r="EWL229" s="177"/>
      <c r="EWM229" s="177"/>
      <c r="EWN229" s="177"/>
      <c r="EWO229" s="178"/>
      <c r="EWP229" s="177"/>
      <c r="EWQ229" s="178"/>
      <c r="EWR229" s="177"/>
      <c r="EWS229" s="178"/>
      <c r="EWT229" s="177"/>
      <c r="EWU229" s="178"/>
      <c r="EWV229" s="180"/>
      <c r="EWW229" s="181"/>
      <c r="EWX229" s="181"/>
      <c r="EWY229" s="176"/>
      <c r="EWZ229" s="177"/>
      <c r="EXA229" s="178"/>
      <c r="EXB229" s="177"/>
      <c r="EXC229" s="177"/>
      <c r="EXD229" s="177"/>
      <c r="EXE229" s="177"/>
      <c r="EXF229" s="177"/>
      <c r="EXG229" s="177"/>
      <c r="EXH229" s="177"/>
      <c r="EXI229" s="177"/>
      <c r="EXJ229" s="177"/>
      <c r="EXK229" s="177"/>
      <c r="EXL229" s="177"/>
      <c r="EXM229" s="177"/>
      <c r="EXN229" s="177"/>
      <c r="EXO229" s="177"/>
      <c r="EXP229" s="178"/>
      <c r="EXQ229" s="178"/>
      <c r="EXR229" s="177"/>
      <c r="EXS229" s="177"/>
      <c r="EXT229" s="177"/>
      <c r="EXU229" s="178"/>
      <c r="EXV229" s="177"/>
      <c r="EXW229" s="178"/>
      <c r="EXX229" s="177"/>
      <c r="EXY229" s="178"/>
      <c r="EXZ229" s="177"/>
      <c r="EYA229" s="178"/>
      <c r="EYB229" s="180"/>
      <c r="EYC229" s="181"/>
      <c r="EYD229" s="181"/>
      <c r="EYE229" s="176"/>
      <c r="EYF229" s="177"/>
      <c r="EYG229" s="178"/>
      <c r="EYH229" s="177"/>
      <c r="EYI229" s="177"/>
      <c r="EYJ229" s="177"/>
      <c r="EYK229" s="177"/>
      <c r="EYL229" s="177"/>
      <c r="EYM229" s="177"/>
      <c r="EYN229" s="177"/>
      <c r="EYO229" s="177"/>
      <c r="EYP229" s="177"/>
      <c r="EYQ229" s="177"/>
      <c r="EYR229" s="177"/>
      <c r="EYS229" s="177"/>
      <c r="EYT229" s="177"/>
      <c r="EYU229" s="177"/>
      <c r="EYV229" s="178"/>
      <c r="EYW229" s="178"/>
      <c r="EYX229" s="177"/>
      <c r="EYY229" s="177"/>
      <c r="EYZ229" s="177"/>
      <c r="EZA229" s="178"/>
      <c r="EZB229" s="177"/>
      <c r="EZC229" s="178"/>
      <c r="EZD229" s="177"/>
      <c r="EZE229" s="178"/>
      <c r="EZF229" s="177"/>
      <c r="EZG229" s="178"/>
      <c r="EZH229" s="180"/>
      <c r="EZI229" s="181"/>
      <c r="EZJ229" s="181"/>
      <c r="EZK229" s="176"/>
      <c r="EZL229" s="177"/>
      <c r="EZM229" s="178"/>
      <c r="EZN229" s="177"/>
      <c r="EZO229" s="177"/>
      <c r="EZP229" s="177"/>
      <c r="EZQ229" s="177"/>
      <c r="EZR229" s="177"/>
      <c r="EZS229" s="177"/>
      <c r="EZT229" s="177"/>
      <c r="EZU229" s="177"/>
      <c r="EZV229" s="177"/>
      <c r="EZW229" s="177"/>
      <c r="EZX229" s="177"/>
      <c r="EZY229" s="177"/>
      <c r="EZZ229" s="177"/>
      <c r="FAA229" s="177"/>
      <c r="FAB229" s="178"/>
      <c r="FAC229" s="178"/>
      <c r="FAD229" s="177"/>
      <c r="FAE229" s="177"/>
      <c r="FAF229" s="177"/>
      <c r="FAG229" s="178"/>
      <c r="FAH229" s="177"/>
      <c r="FAI229" s="178"/>
      <c r="FAJ229" s="177"/>
      <c r="FAK229" s="178"/>
      <c r="FAL229" s="177"/>
      <c r="FAM229" s="178"/>
      <c r="FAN229" s="180"/>
      <c r="FAO229" s="181"/>
      <c r="FAP229" s="181"/>
      <c r="FAQ229" s="176"/>
      <c r="FAR229" s="177"/>
      <c r="FAS229" s="178"/>
      <c r="FAT229" s="177"/>
      <c r="FAU229" s="177"/>
      <c r="FAV229" s="177"/>
      <c r="FAW229" s="177"/>
      <c r="FAX229" s="177"/>
      <c r="FAY229" s="177"/>
      <c r="FAZ229" s="177"/>
      <c r="FBA229" s="177"/>
      <c r="FBB229" s="177"/>
      <c r="FBC229" s="177"/>
      <c r="FBD229" s="177"/>
      <c r="FBE229" s="177"/>
      <c r="FBF229" s="177"/>
      <c r="FBG229" s="177"/>
      <c r="FBH229" s="178"/>
      <c r="FBI229" s="178"/>
      <c r="FBJ229" s="177"/>
      <c r="FBK229" s="177"/>
      <c r="FBL229" s="177"/>
      <c r="FBM229" s="178"/>
      <c r="FBN229" s="177"/>
      <c r="FBO229" s="178"/>
      <c r="FBP229" s="177"/>
      <c r="FBQ229" s="178"/>
      <c r="FBR229" s="177"/>
      <c r="FBS229" s="178"/>
      <c r="FBT229" s="180"/>
      <c r="FBU229" s="181"/>
      <c r="FBV229" s="181"/>
      <c r="FBW229" s="176"/>
      <c r="FBX229" s="177"/>
      <c r="FBY229" s="178"/>
      <c r="FBZ229" s="177"/>
      <c r="FCA229" s="177"/>
      <c r="FCB229" s="177"/>
      <c r="FCC229" s="177"/>
      <c r="FCD229" s="177"/>
      <c r="FCE229" s="177"/>
      <c r="FCF229" s="177"/>
      <c r="FCG229" s="177"/>
      <c r="FCH229" s="177"/>
      <c r="FCI229" s="177"/>
      <c r="FCJ229" s="177"/>
      <c r="FCK229" s="177"/>
      <c r="FCL229" s="177"/>
      <c r="FCM229" s="177"/>
      <c r="FCN229" s="178"/>
      <c r="FCO229" s="178"/>
      <c r="FCP229" s="177"/>
      <c r="FCQ229" s="177"/>
      <c r="FCR229" s="177"/>
      <c r="FCS229" s="178"/>
      <c r="FCT229" s="177"/>
      <c r="FCU229" s="178"/>
      <c r="FCV229" s="177"/>
      <c r="FCW229" s="178"/>
      <c r="FCX229" s="177"/>
      <c r="FCY229" s="178"/>
      <c r="FCZ229" s="180"/>
      <c r="FDA229" s="181"/>
      <c r="FDB229" s="181"/>
      <c r="FDC229" s="176"/>
      <c r="FDD229" s="177"/>
      <c r="FDE229" s="178"/>
      <c r="FDF229" s="177"/>
      <c r="FDG229" s="177"/>
      <c r="FDH229" s="177"/>
      <c r="FDI229" s="177"/>
      <c r="FDJ229" s="177"/>
      <c r="FDK229" s="177"/>
      <c r="FDL229" s="177"/>
      <c r="FDM229" s="177"/>
      <c r="FDN229" s="177"/>
      <c r="FDO229" s="177"/>
      <c r="FDP229" s="177"/>
      <c r="FDQ229" s="177"/>
      <c r="FDR229" s="177"/>
      <c r="FDS229" s="177"/>
      <c r="FDT229" s="178"/>
      <c r="FDU229" s="178"/>
      <c r="FDV229" s="177"/>
      <c r="FDW229" s="177"/>
      <c r="FDX229" s="177"/>
      <c r="FDY229" s="178"/>
      <c r="FDZ229" s="177"/>
      <c r="FEA229" s="178"/>
      <c r="FEB229" s="177"/>
      <c r="FEC229" s="178"/>
      <c r="FED229" s="177"/>
      <c r="FEE229" s="178"/>
      <c r="FEF229" s="180"/>
      <c r="FEG229" s="181"/>
      <c r="FEH229" s="181"/>
      <c r="FEI229" s="176"/>
      <c r="FEJ229" s="177"/>
      <c r="FEK229" s="178"/>
      <c r="FEL229" s="177"/>
      <c r="FEM229" s="177"/>
      <c r="FEN229" s="177"/>
      <c r="FEO229" s="177"/>
      <c r="FEP229" s="177"/>
      <c r="FEQ229" s="177"/>
      <c r="FER229" s="177"/>
      <c r="FES229" s="177"/>
      <c r="FET229" s="177"/>
      <c r="FEU229" s="177"/>
      <c r="FEV229" s="177"/>
      <c r="FEW229" s="177"/>
      <c r="FEX229" s="177"/>
      <c r="FEY229" s="177"/>
      <c r="FEZ229" s="178"/>
      <c r="FFA229" s="178"/>
      <c r="FFB229" s="177"/>
      <c r="FFC229" s="177"/>
      <c r="FFD229" s="177"/>
      <c r="FFE229" s="178"/>
      <c r="FFF229" s="177"/>
      <c r="FFG229" s="178"/>
      <c r="FFH229" s="177"/>
      <c r="FFI229" s="178"/>
      <c r="FFJ229" s="177"/>
      <c r="FFK229" s="178"/>
      <c r="FFL229" s="180"/>
      <c r="FFM229" s="181"/>
      <c r="FFN229" s="181"/>
      <c r="FFO229" s="176"/>
      <c r="FFP229" s="177"/>
      <c r="FFQ229" s="178"/>
      <c r="FFR229" s="177"/>
      <c r="FFS229" s="177"/>
      <c r="FFT229" s="177"/>
      <c r="FFU229" s="177"/>
      <c r="FFV229" s="177"/>
      <c r="FFW229" s="177"/>
      <c r="FFX229" s="177"/>
      <c r="FFY229" s="177"/>
      <c r="FFZ229" s="177"/>
      <c r="FGA229" s="177"/>
      <c r="FGB229" s="177"/>
      <c r="FGC229" s="177"/>
      <c r="FGD229" s="177"/>
      <c r="FGE229" s="177"/>
      <c r="FGF229" s="178"/>
      <c r="FGG229" s="178"/>
      <c r="FGH229" s="177"/>
      <c r="FGI229" s="177"/>
      <c r="FGJ229" s="177"/>
      <c r="FGK229" s="178"/>
      <c r="FGL229" s="177"/>
      <c r="FGM229" s="178"/>
      <c r="FGN229" s="177"/>
      <c r="FGO229" s="178"/>
      <c r="FGP229" s="177"/>
      <c r="FGQ229" s="178"/>
      <c r="FGR229" s="180"/>
      <c r="FGS229" s="181"/>
      <c r="FGT229" s="181"/>
      <c r="FGU229" s="176"/>
      <c r="FGV229" s="177"/>
      <c r="FGW229" s="178"/>
      <c r="FGX229" s="177"/>
      <c r="FGY229" s="177"/>
      <c r="FGZ229" s="177"/>
      <c r="FHA229" s="177"/>
      <c r="FHB229" s="177"/>
      <c r="FHC229" s="177"/>
      <c r="FHD229" s="177"/>
      <c r="FHE229" s="177"/>
      <c r="FHF229" s="177"/>
      <c r="FHG229" s="177"/>
      <c r="FHH229" s="177"/>
      <c r="FHI229" s="177"/>
      <c r="FHJ229" s="177"/>
      <c r="FHK229" s="177"/>
      <c r="FHL229" s="178"/>
      <c r="FHM229" s="178"/>
      <c r="FHN229" s="177"/>
      <c r="FHO229" s="177"/>
      <c r="FHP229" s="177"/>
      <c r="FHQ229" s="178"/>
      <c r="FHR229" s="177"/>
      <c r="FHS229" s="178"/>
      <c r="FHT229" s="177"/>
      <c r="FHU229" s="178"/>
      <c r="FHV229" s="177"/>
      <c r="FHW229" s="178"/>
      <c r="FHX229" s="180"/>
      <c r="FHY229" s="181"/>
      <c r="FHZ229" s="181"/>
      <c r="FIA229" s="176"/>
      <c r="FIB229" s="177"/>
      <c r="FIC229" s="178"/>
      <c r="FID229" s="177"/>
      <c r="FIE229" s="177"/>
      <c r="FIF229" s="177"/>
      <c r="FIG229" s="177"/>
      <c r="FIH229" s="177"/>
      <c r="FII229" s="177"/>
      <c r="FIJ229" s="177"/>
      <c r="FIK229" s="177"/>
      <c r="FIL229" s="177"/>
      <c r="FIM229" s="177"/>
      <c r="FIN229" s="177"/>
      <c r="FIO229" s="177"/>
      <c r="FIP229" s="177"/>
      <c r="FIQ229" s="177"/>
      <c r="FIR229" s="178"/>
      <c r="FIS229" s="178"/>
      <c r="FIT229" s="177"/>
      <c r="FIU229" s="177"/>
      <c r="FIV229" s="177"/>
      <c r="FIW229" s="178"/>
      <c r="FIX229" s="177"/>
      <c r="FIY229" s="178"/>
      <c r="FIZ229" s="177"/>
      <c r="FJA229" s="178"/>
      <c r="FJB229" s="177"/>
      <c r="FJC229" s="178"/>
      <c r="FJD229" s="180"/>
      <c r="FJE229" s="181"/>
      <c r="FJF229" s="181"/>
      <c r="FJG229" s="176"/>
      <c r="FJH229" s="177"/>
      <c r="FJI229" s="178"/>
      <c r="FJJ229" s="177"/>
      <c r="FJK229" s="177"/>
      <c r="FJL229" s="177"/>
      <c r="FJM229" s="177"/>
      <c r="FJN229" s="177"/>
      <c r="FJO229" s="177"/>
      <c r="FJP229" s="177"/>
      <c r="FJQ229" s="177"/>
      <c r="FJR229" s="177"/>
      <c r="FJS229" s="177"/>
      <c r="FJT229" s="177"/>
      <c r="FJU229" s="177"/>
      <c r="FJV229" s="177"/>
      <c r="FJW229" s="177"/>
      <c r="FJX229" s="178"/>
      <c r="FJY229" s="178"/>
      <c r="FJZ229" s="177"/>
      <c r="FKA229" s="177"/>
      <c r="FKB229" s="177"/>
      <c r="FKC229" s="178"/>
      <c r="FKD229" s="177"/>
      <c r="FKE229" s="178"/>
      <c r="FKF229" s="177"/>
      <c r="FKG229" s="178"/>
      <c r="FKH229" s="177"/>
      <c r="FKI229" s="178"/>
      <c r="FKJ229" s="180"/>
      <c r="FKK229" s="181"/>
      <c r="FKL229" s="181"/>
      <c r="FKM229" s="176"/>
      <c r="FKN229" s="177"/>
      <c r="FKO229" s="178"/>
      <c r="FKP229" s="177"/>
      <c r="FKQ229" s="177"/>
      <c r="FKR229" s="177"/>
      <c r="FKS229" s="177"/>
      <c r="FKT229" s="177"/>
      <c r="FKU229" s="177"/>
      <c r="FKV229" s="177"/>
      <c r="FKW229" s="177"/>
      <c r="FKX229" s="177"/>
      <c r="FKY229" s="177"/>
      <c r="FKZ229" s="177"/>
      <c r="FLA229" s="177"/>
      <c r="FLB229" s="177"/>
      <c r="FLC229" s="177"/>
      <c r="FLD229" s="178"/>
      <c r="FLE229" s="178"/>
      <c r="FLF229" s="177"/>
      <c r="FLG229" s="177"/>
      <c r="FLH229" s="177"/>
      <c r="FLI229" s="178"/>
      <c r="FLJ229" s="177"/>
      <c r="FLK229" s="178"/>
      <c r="FLL229" s="177"/>
      <c r="FLM229" s="178"/>
      <c r="FLN229" s="177"/>
      <c r="FLO229" s="178"/>
      <c r="FLP229" s="180"/>
      <c r="FLQ229" s="181"/>
      <c r="FLR229" s="181"/>
      <c r="FLS229" s="176"/>
      <c r="FLT229" s="177"/>
      <c r="FLU229" s="178"/>
      <c r="FLV229" s="177"/>
      <c r="FLW229" s="177"/>
      <c r="FLX229" s="177"/>
      <c r="FLY229" s="177"/>
      <c r="FLZ229" s="177"/>
      <c r="FMA229" s="177"/>
      <c r="FMB229" s="177"/>
      <c r="FMC229" s="177"/>
      <c r="FMD229" s="177"/>
      <c r="FME229" s="177"/>
      <c r="FMF229" s="177"/>
      <c r="FMG229" s="177"/>
      <c r="FMH229" s="177"/>
      <c r="FMI229" s="177"/>
      <c r="FMJ229" s="178"/>
      <c r="FMK229" s="178"/>
      <c r="FML229" s="177"/>
      <c r="FMM229" s="177"/>
      <c r="FMN229" s="177"/>
      <c r="FMO229" s="178"/>
      <c r="FMP229" s="177"/>
      <c r="FMQ229" s="178"/>
      <c r="FMR229" s="177"/>
      <c r="FMS229" s="178"/>
      <c r="FMT229" s="177"/>
      <c r="FMU229" s="178"/>
      <c r="FMV229" s="180"/>
      <c r="FMW229" s="181"/>
      <c r="FMX229" s="181"/>
      <c r="FMY229" s="176"/>
      <c r="FMZ229" s="177"/>
      <c r="FNA229" s="178"/>
      <c r="FNB229" s="177"/>
      <c r="FNC229" s="177"/>
      <c r="FND229" s="177"/>
      <c r="FNE229" s="177"/>
      <c r="FNF229" s="177"/>
      <c r="FNG229" s="177"/>
      <c r="FNH229" s="177"/>
      <c r="FNI229" s="177"/>
      <c r="FNJ229" s="177"/>
      <c r="FNK229" s="177"/>
      <c r="FNL229" s="177"/>
      <c r="FNM229" s="177"/>
      <c r="FNN229" s="177"/>
      <c r="FNO229" s="177"/>
      <c r="FNP229" s="178"/>
      <c r="FNQ229" s="178"/>
      <c r="FNR229" s="177"/>
      <c r="FNS229" s="177"/>
      <c r="FNT229" s="177"/>
      <c r="FNU229" s="178"/>
      <c r="FNV229" s="177"/>
      <c r="FNW229" s="178"/>
      <c r="FNX229" s="177"/>
      <c r="FNY229" s="178"/>
      <c r="FNZ229" s="177"/>
      <c r="FOA229" s="178"/>
      <c r="FOB229" s="180"/>
      <c r="FOC229" s="181"/>
      <c r="FOD229" s="181"/>
      <c r="FOE229" s="176"/>
      <c r="FOF229" s="177"/>
      <c r="FOG229" s="178"/>
      <c r="FOH229" s="177"/>
      <c r="FOI229" s="177"/>
      <c r="FOJ229" s="177"/>
      <c r="FOK229" s="177"/>
      <c r="FOL229" s="177"/>
      <c r="FOM229" s="177"/>
      <c r="FON229" s="177"/>
      <c r="FOO229" s="177"/>
      <c r="FOP229" s="177"/>
      <c r="FOQ229" s="177"/>
      <c r="FOR229" s="177"/>
      <c r="FOS229" s="177"/>
      <c r="FOT229" s="177"/>
      <c r="FOU229" s="177"/>
      <c r="FOV229" s="178"/>
      <c r="FOW229" s="178"/>
      <c r="FOX229" s="177"/>
      <c r="FOY229" s="177"/>
      <c r="FOZ229" s="177"/>
      <c r="FPA229" s="178"/>
      <c r="FPB229" s="177"/>
      <c r="FPC229" s="178"/>
      <c r="FPD229" s="177"/>
      <c r="FPE229" s="178"/>
      <c r="FPF229" s="177"/>
      <c r="FPG229" s="178"/>
      <c r="FPH229" s="180"/>
      <c r="FPI229" s="181"/>
      <c r="FPJ229" s="181"/>
      <c r="FPK229" s="176"/>
      <c r="FPL229" s="177"/>
      <c r="FPM229" s="178"/>
      <c r="FPN229" s="177"/>
      <c r="FPO229" s="177"/>
      <c r="FPP229" s="177"/>
      <c r="FPQ229" s="177"/>
      <c r="FPR229" s="177"/>
      <c r="FPS229" s="177"/>
      <c r="FPT229" s="177"/>
      <c r="FPU229" s="177"/>
      <c r="FPV229" s="177"/>
      <c r="FPW229" s="177"/>
      <c r="FPX229" s="177"/>
      <c r="FPY229" s="177"/>
      <c r="FPZ229" s="177"/>
      <c r="FQA229" s="177"/>
      <c r="FQB229" s="178"/>
      <c r="FQC229" s="178"/>
      <c r="FQD229" s="177"/>
      <c r="FQE229" s="177"/>
      <c r="FQF229" s="177"/>
      <c r="FQG229" s="178"/>
      <c r="FQH229" s="177"/>
      <c r="FQI229" s="178"/>
      <c r="FQJ229" s="177"/>
      <c r="FQK229" s="178"/>
      <c r="FQL229" s="177"/>
      <c r="FQM229" s="178"/>
      <c r="FQN229" s="180"/>
      <c r="FQO229" s="181"/>
      <c r="FQP229" s="181"/>
      <c r="FQQ229" s="176"/>
      <c r="FQR229" s="177"/>
      <c r="FQS229" s="178"/>
      <c r="FQT229" s="177"/>
      <c r="FQU229" s="177"/>
      <c r="FQV229" s="177"/>
      <c r="FQW229" s="177"/>
      <c r="FQX229" s="177"/>
      <c r="FQY229" s="177"/>
      <c r="FQZ229" s="177"/>
      <c r="FRA229" s="177"/>
      <c r="FRB229" s="177"/>
      <c r="FRC229" s="177"/>
      <c r="FRD229" s="177"/>
      <c r="FRE229" s="177"/>
      <c r="FRF229" s="177"/>
      <c r="FRG229" s="177"/>
      <c r="FRH229" s="178"/>
      <c r="FRI229" s="178"/>
      <c r="FRJ229" s="177"/>
      <c r="FRK229" s="177"/>
      <c r="FRL229" s="177"/>
      <c r="FRM229" s="178"/>
      <c r="FRN229" s="177"/>
      <c r="FRO229" s="178"/>
      <c r="FRP229" s="177"/>
      <c r="FRQ229" s="178"/>
      <c r="FRR229" s="177"/>
      <c r="FRS229" s="178"/>
      <c r="FRT229" s="180"/>
      <c r="FRU229" s="181"/>
      <c r="FRV229" s="181"/>
      <c r="FRW229" s="176"/>
      <c r="FRX229" s="177"/>
      <c r="FRY229" s="178"/>
      <c r="FRZ229" s="177"/>
      <c r="FSA229" s="177"/>
      <c r="FSB229" s="177"/>
      <c r="FSC229" s="177"/>
      <c r="FSD229" s="177"/>
      <c r="FSE229" s="177"/>
      <c r="FSF229" s="177"/>
      <c r="FSG229" s="177"/>
      <c r="FSH229" s="177"/>
      <c r="FSI229" s="177"/>
      <c r="FSJ229" s="177"/>
      <c r="FSK229" s="177"/>
      <c r="FSL229" s="177"/>
      <c r="FSM229" s="177"/>
      <c r="FSN229" s="178"/>
      <c r="FSO229" s="178"/>
      <c r="FSP229" s="177"/>
      <c r="FSQ229" s="177"/>
      <c r="FSR229" s="177"/>
      <c r="FSS229" s="178"/>
      <c r="FST229" s="177"/>
      <c r="FSU229" s="178"/>
      <c r="FSV229" s="177"/>
      <c r="FSW229" s="178"/>
      <c r="FSX229" s="177"/>
      <c r="FSY229" s="178"/>
      <c r="FSZ229" s="180"/>
      <c r="FTA229" s="181"/>
      <c r="FTB229" s="181"/>
      <c r="FTC229" s="176"/>
      <c r="FTD229" s="177"/>
      <c r="FTE229" s="178"/>
      <c r="FTF229" s="177"/>
      <c r="FTG229" s="177"/>
      <c r="FTH229" s="177"/>
      <c r="FTI229" s="177"/>
      <c r="FTJ229" s="177"/>
      <c r="FTK229" s="177"/>
      <c r="FTL229" s="177"/>
      <c r="FTM229" s="177"/>
      <c r="FTN229" s="177"/>
      <c r="FTO229" s="177"/>
      <c r="FTP229" s="177"/>
      <c r="FTQ229" s="177"/>
      <c r="FTR229" s="177"/>
      <c r="FTS229" s="177"/>
      <c r="FTT229" s="178"/>
      <c r="FTU229" s="178"/>
      <c r="FTV229" s="177"/>
      <c r="FTW229" s="177"/>
      <c r="FTX229" s="177"/>
      <c r="FTY229" s="178"/>
      <c r="FTZ229" s="177"/>
      <c r="FUA229" s="178"/>
      <c r="FUB229" s="177"/>
      <c r="FUC229" s="178"/>
      <c r="FUD229" s="177"/>
      <c r="FUE229" s="178"/>
      <c r="FUF229" s="180"/>
      <c r="FUG229" s="181"/>
      <c r="FUH229" s="181"/>
      <c r="FUI229" s="176"/>
      <c r="FUJ229" s="177"/>
      <c r="FUK229" s="178"/>
      <c r="FUL229" s="177"/>
      <c r="FUM229" s="177"/>
      <c r="FUN229" s="177"/>
      <c r="FUO229" s="177"/>
      <c r="FUP229" s="177"/>
      <c r="FUQ229" s="177"/>
      <c r="FUR229" s="177"/>
      <c r="FUS229" s="177"/>
      <c r="FUT229" s="177"/>
      <c r="FUU229" s="177"/>
      <c r="FUV229" s="177"/>
      <c r="FUW229" s="177"/>
      <c r="FUX229" s="177"/>
      <c r="FUY229" s="177"/>
      <c r="FUZ229" s="178"/>
      <c r="FVA229" s="178"/>
      <c r="FVB229" s="177"/>
      <c r="FVC229" s="177"/>
      <c r="FVD229" s="177"/>
      <c r="FVE229" s="178"/>
      <c r="FVF229" s="177"/>
      <c r="FVG229" s="178"/>
      <c r="FVH229" s="177"/>
      <c r="FVI229" s="178"/>
      <c r="FVJ229" s="177"/>
      <c r="FVK229" s="178"/>
      <c r="FVL229" s="180"/>
      <c r="FVM229" s="181"/>
      <c r="FVN229" s="181"/>
      <c r="FVO229" s="176"/>
      <c r="FVP229" s="177"/>
      <c r="FVQ229" s="178"/>
      <c r="FVR229" s="177"/>
      <c r="FVS229" s="177"/>
      <c r="FVT229" s="177"/>
      <c r="FVU229" s="177"/>
      <c r="FVV229" s="177"/>
      <c r="FVW229" s="177"/>
      <c r="FVX229" s="177"/>
      <c r="FVY229" s="177"/>
      <c r="FVZ229" s="177"/>
      <c r="FWA229" s="177"/>
      <c r="FWB229" s="177"/>
      <c r="FWC229" s="177"/>
      <c r="FWD229" s="177"/>
      <c r="FWE229" s="177"/>
      <c r="FWF229" s="178"/>
      <c r="FWG229" s="178"/>
      <c r="FWH229" s="177"/>
      <c r="FWI229" s="177"/>
      <c r="FWJ229" s="177"/>
      <c r="FWK229" s="178"/>
      <c r="FWL229" s="177"/>
      <c r="FWM229" s="178"/>
      <c r="FWN229" s="177"/>
      <c r="FWO229" s="178"/>
      <c r="FWP229" s="177"/>
      <c r="FWQ229" s="178"/>
      <c r="FWR229" s="180"/>
      <c r="FWS229" s="181"/>
      <c r="FWT229" s="181"/>
      <c r="FWU229" s="176"/>
      <c r="FWV229" s="177"/>
      <c r="FWW229" s="178"/>
      <c r="FWX229" s="177"/>
      <c r="FWY229" s="177"/>
      <c r="FWZ229" s="177"/>
      <c r="FXA229" s="177"/>
      <c r="FXB229" s="177"/>
      <c r="FXC229" s="177"/>
      <c r="FXD229" s="177"/>
      <c r="FXE229" s="177"/>
      <c r="FXF229" s="177"/>
      <c r="FXG229" s="177"/>
      <c r="FXH229" s="177"/>
      <c r="FXI229" s="177"/>
      <c r="FXJ229" s="177"/>
      <c r="FXK229" s="177"/>
      <c r="FXL229" s="178"/>
      <c r="FXM229" s="178"/>
      <c r="FXN229" s="177"/>
      <c r="FXO229" s="177"/>
      <c r="FXP229" s="177"/>
      <c r="FXQ229" s="178"/>
      <c r="FXR229" s="177"/>
      <c r="FXS229" s="178"/>
      <c r="FXT229" s="177"/>
      <c r="FXU229" s="178"/>
      <c r="FXV229" s="177"/>
      <c r="FXW229" s="178"/>
      <c r="FXX229" s="180"/>
      <c r="FXY229" s="181"/>
      <c r="FXZ229" s="181"/>
      <c r="FYA229" s="176"/>
      <c r="FYB229" s="177"/>
      <c r="FYC229" s="178"/>
      <c r="FYD229" s="177"/>
      <c r="FYE229" s="177"/>
      <c r="FYF229" s="177"/>
      <c r="FYG229" s="177"/>
      <c r="FYH229" s="177"/>
      <c r="FYI229" s="177"/>
      <c r="FYJ229" s="177"/>
      <c r="FYK229" s="177"/>
      <c r="FYL229" s="177"/>
      <c r="FYM229" s="177"/>
      <c r="FYN229" s="177"/>
      <c r="FYO229" s="177"/>
      <c r="FYP229" s="177"/>
      <c r="FYQ229" s="177"/>
      <c r="FYR229" s="178"/>
      <c r="FYS229" s="178"/>
      <c r="FYT229" s="177"/>
      <c r="FYU229" s="177"/>
      <c r="FYV229" s="177"/>
      <c r="FYW229" s="178"/>
      <c r="FYX229" s="177"/>
      <c r="FYY229" s="178"/>
      <c r="FYZ229" s="177"/>
      <c r="FZA229" s="178"/>
      <c r="FZB229" s="177"/>
      <c r="FZC229" s="178"/>
      <c r="FZD229" s="180"/>
      <c r="FZE229" s="181"/>
      <c r="FZF229" s="181"/>
      <c r="FZG229" s="176"/>
      <c r="FZH229" s="177"/>
      <c r="FZI229" s="178"/>
      <c r="FZJ229" s="177"/>
      <c r="FZK229" s="177"/>
      <c r="FZL229" s="177"/>
      <c r="FZM229" s="177"/>
      <c r="FZN229" s="177"/>
      <c r="FZO229" s="177"/>
      <c r="FZP229" s="177"/>
      <c r="FZQ229" s="177"/>
      <c r="FZR229" s="177"/>
      <c r="FZS229" s="177"/>
      <c r="FZT229" s="177"/>
      <c r="FZU229" s="177"/>
      <c r="FZV229" s="177"/>
      <c r="FZW229" s="177"/>
      <c r="FZX229" s="178"/>
      <c r="FZY229" s="178"/>
      <c r="FZZ229" s="177"/>
      <c r="GAA229" s="177"/>
      <c r="GAB229" s="177"/>
      <c r="GAC229" s="178"/>
      <c r="GAD229" s="177"/>
      <c r="GAE229" s="178"/>
      <c r="GAF229" s="177"/>
      <c r="GAG229" s="178"/>
      <c r="GAH229" s="177"/>
      <c r="GAI229" s="178"/>
      <c r="GAJ229" s="180"/>
      <c r="GAK229" s="181"/>
      <c r="GAL229" s="181"/>
      <c r="GAM229" s="176"/>
      <c r="GAN229" s="177"/>
      <c r="GAO229" s="178"/>
      <c r="GAP229" s="177"/>
      <c r="GAQ229" s="177"/>
      <c r="GAR229" s="177"/>
      <c r="GAS229" s="177"/>
      <c r="GAT229" s="177"/>
      <c r="GAU229" s="177"/>
      <c r="GAV229" s="177"/>
      <c r="GAW229" s="177"/>
      <c r="GAX229" s="177"/>
      <c r="GAY229" s="177"/>
      <c r="GAZ229" s="177"/>
      <c r="GBA229" s="177"/>
      <c r="GBB229" s="177"/>
      <c r="GBC229" s="177"/>
      <c r="GBD229" s="178"/>
      <c r="GBE229" s="178"/>
      <c r="GBF229" s="177"/>
      <c r="GBG229" s="177"/>
      <c r="GBH229" s="177"/>
      <c r="GBI229" s="178"/>
      <c r="GBJ229" s="177"/>
      <c r="GBK229" s="178"/>
      <c r="GBL229" s="177"/>
      <c r="GBM229" s="178"/>
      <c r="GBN229" s="177"/>
      <c r="GBO229" s="178"/>
      <c r="GBP229" s="180"/>
      <c r="GBQ229" s="181"/>
      <c r="GBR229" s="181"/>
      <c r="GBS229" s="176"/>
      <c r="GBT229" s="177"/>
      <c r="GBU229" s="178"/>
      <c r="GBV229" s="177"/>
      <c r="GBW229" s="177"/>
      <c r="GBX229" s="177"/>
      <c r="GBY229" s="177"/>
      <c r="GBZ229" s="177"/>
      <c r="GCA229" s="177"/>
      <c r="GCB229" s="177"/>
      <c r="GCC229" s="177"/>
      <c r="GCD229" s="177"/>
      <c r="GCE229" s="177"/>
      <c r="GCF229" s="177"/>
      <c r="GCG229" s="177"/>
      <c r="GCH229" s="177"/>
      <c r="GCI229" s="177"/>
      <c r="GCJ229" s="178"/>
      <c r="GCK229" s="178"/>
      <c r="GCL229" s="177"/>
      <c r="GCM229" s="177"/>
      <c r="GCN229" s="177"/>
      <c r="GCO229" s="178"/>
      <c r="GCP229" s="177"/>
      <c r="GCQ229" s="178"/>
      <c r="GCR229" s="177"/>
      <c r="GCS229" s="178"/>
      <c r="GCT229" s="177"/>
      <c r="GCU229" s="178"/>
      <c r="GCV229" s="180"/>
      <c r="GCW229" s="181"/>
      <c r="GCX229" s="181"/>
      <c r="GCY229" s="176"/>
      <c r="GCZ229" s="177"/>
      <c r="GDA229" s="178"/>
      <c r="GDB229" s="177"/>
      <c r="GDC229" s="177"/>
      <c r="GDD229" s="177"/>
      <c r="GDE229" s="177"/>
      <c r="GDF229" s="177"/>
      <c r="GDG229" s="177"/>
      <c r="GDH229" s="177"/>
      <c r="GDI229" s="177"/>
      <c r="GDJ229" s="177"/>
      <c r="GDK229" s="177"/>
      <c r="GDL229" s="177"/>
      <c r="GDM229" s="177"/>
      <c r="GDN229" s="177"/>
      <c r="GDO229" s="177"/>
      <c r="GDP229" s="178"/>
      <c r="GDQ229" s="178"/>
      <c r="GDR229" s="177"/>
      <c r="GDS229" s="177"/>
      <c r="GDT229" s="177"/>
      <c r="GDU229" s="178"/>
      <c r="GDV229" s="177"/>
      <c r="GDW229" s="178"/>
      <c r="GDX229" s="177"/>
      <c r="GDY229" s="178"/>
      <c r="GDZ229" s="177"/>
      <c r="GEA229" s="178"/>
      <c r="GEB229" s="180"/>
      <c r="GEC229" s="181"/>
      <c r="GED229" s="181"/>
      <c r="GEE229" s="176"/>
      <c r="GEF229" s="177"/>
      <c r="GEG229" s="178"/>
      <c r="GEH229" s="177"/>
      <c r="GEI229" s="177"/>
      <c r="GEJ229" s="177"/>
      <c r="GEK229" s="177"/>
      <c r="GEL229" s="177"/>
      <c r="GEM229" s="177"/>
      <c r="GEN229" s="177"/>
      <c r="GEO229" s="177"/>
      <c r="GEP229" s="177"/>
      <c r="GEQ229" s="177"/>
      <c r="GER229" s="177"/>
      <c r="GES229" s="177"/>
      <c r="GET229" s="177"/>
      <c r="GEU229" s="177"/>
      <c r="GEV229" s="178"/>
      <c r="GEW229" s="178"/>
      <c r="GEX229" s="177"/>
      <c r="GEY229" s="177"/>
      <c r="GEZ229" s="177"/>
      <c r="GFA229" s="178"/>
      <c r="GFB229" s="177"/>
      <c r="GFC229" s="178"/>
      <c r="GFD229" s="177"/>
      <c r="GFE229" s="178"/>
      <c r="GFF229" s="177"/>
      <c r="GFG229" s="178"/>
      <c r="GFH229" s="180"/>
      <c r="GFI229" s="181"/>
      <c r="GFJ229" s="181"/>
      <c r="GFK229" s="176"/>
      <c r="GFL229" s="177"/>
      <c r="GFM229" s="178"/>
      <c r="GFN229" s="177"/>
      <c r="GFO229" s="177"/>
      <c r="GFP229" s="177"/>
      <c r="GFQ229" s="177"/>
      <c r="GFR229" s="177"/>
      <c r="GFS229" s="177"/>
      <c r="GFT229" s="177"/>
      <c r="GFU229" s="177"/>
      <c r="GFV229" s="177"/>
      <c r="GFW229" s="177"/>
      <c r="GFX229" s="177"/>
      <c r="GFY229" s="177"/>
      <c r="GFZ229" s="177"/>
      <c r="GGA229" s="177"/>
      <c r="GGB229" s="178"/>
      <c r="GGC229" s="178"/>
      <c r="GGD229" s="177"/>
      <c r="GGE229" s="177"/>
      <c r="GGF229" s="177"/>
      <c r="GGG229" s="178"/>
      <c r="GGH229" s="177"/>
      <c r="GGI229" s="178"/>
      <c r="GGJ229" s="177"/>
      <c r="GGK229" s="178"/>
      <c r="GGL229" s="177"/>
      <c r="GGM229" s="178"/>
      <c r="GGN229" s="180"/>
      <c r="GGO229" s="181"/>
      <c r="GGP229" s="181"/>
      <c r="GGQ229" s="176"/>
      <c r="GGR229" s="177"/>
      <c r="GGS229" s="178"/>
      <c r="GGT229" s="177"/>
      <c r="GGU229" s="177"/>
      <c r="GGV229" s="177"/>
      <c r="GGW229" s="177"/>
      <c r="GGX229" s="177"/>
      <c r="GGY229" s="177"/>
      <c r="GGZ229" s="177"/>
      <c r="GHA229" s="177"/>
      <c r="GHB229" s="177"/>
      <c r="GHC229" s="177"/>
      <c r="GHD229" s="177"/>
      <c r="GHE229" s="177"/>
      <c r="GHF229" s="177"/>
      <c r="GHG229" s="177"/>
      <c r="GHH229" s="178"/>
      <c r="GHI229" s="178"/>
      <c r="GHJ229" s="177"/>
      <c r="GHK229" s="177"/>
      <c r="GHL229" s="177"/>
      <c r="GHM229" s="178"/>
      <c r="GHN229" s="177"/>
      <c r="GHO229" s="178"/>
      <c r="GHP229" s="177"/>
      <c r="GHQ229" s="178"/>
      <c r="GHR229" s="177"/>
      <c r="GHS229" s="178"/>
      <c r="GHT229" s="180"/>
      <c r="GHU229" s="181"/>
      <c r="GHV229" s="181"/>
      <c r="GHW229" s="176"/>
      <c r="GHX229" s="177"/>
      <c r="GHY229" s="178"/>
      <c r="GHZ229" s="177"/>
      <c r="GIA229" s="177"/>
      <c r="GIB229" s="177"/>
      <c r="GIC229" s="177"/>
      <c r="GID229" s="177"/>
      <c r="GIE229" s="177"/>
      <c r="GIF229" s="177"/>
      <c r="GIG229" s="177"/>
      <c r="GIH229" s="177"/>
      <c r="GII229" s="177"/>
      <c r="GIJ229" s="177"/>
      <c r="GIK229" s="177"/>
      <c r="GIL229" s="177"/>
      <c r="GIM229" s="177"/>
      <c r="GIN229" s="178"/>
      <c r="GIO229" s="178"/>
      <c r="GIP229" s="177"/>
      <c r="GIQ229" s="177"/>
      <c r="GIR229" s="177"/>
      <c r="GIS229" s="178"/>
      <c r="GIT229" s="177"/>
      <c r="GIU229" s="178"/>
      <c r="GIV229" s="177"/>
      <c r="GIW229" s="178"/>
      <c r="GIX229" s="177"/>
      <c r="GIY229" s="178"/>
      <c r="GIZ229" s="180"/>
      <c r="GJA229" s="181"/>
      <c r="GJB229" s="181"/>
      <c r="GJC229" s="176"/>
      <c r="GJD229" s="177"/>
      <c r="GJE229" s="178"/>
      <c r="GJF229" s="177"/>
      <c r="GJG229" s="177"/>
      <c r="GJH229" s="177"/>
      <c r="GJI229" s="177"/>
      <c r="GJJ229" s="177"/>
      <c r="GJK229" s="177"/>
      <c r="GJL229" s="177"/>
      <c r="GJM229" s="177"/>
      <c r="GJN229" s="177"/>
      <c r="GJO229" s="177"/>
      <c r="GJP229" s="177"/>
      <c r="GJQ229" s="177"/>
      <c r="GJR229" s="177"/>
      <c r="GJS229" s="177"/>
      <c r="GJT229" s="178"/>
      <c r="GJU229" s="178"/>
      <c r="GJV229" s="177"/>
      <c r="GJW229" s="177"/>
      <c r="GJX229" s="177"/>
      <c r="GJY229" s="178"/>
      <c r="GJZ229" s="177"/>
      <c r="GKA229" s="178"/>
      <c r="GKB229" s="177"/>
      <c r="GKC229" s="178"/>
      <c r="GKD229" s="177"/>
      <c r="GKE229" s="178"/>
      <c r="GKF229" s="180"/>
      <c r="GKG229" s="181"/>
      <c r="GKH229" s="181"/>
      <c r="GKI229" s="176"/>
      <c r="GKJ229" s="177"/>
      <c r="GKK229" s="178"/>
      <c r="GKL229" s="177"/>
      <c r="GKM229" s="177"/>
      <c r="GKN229" s="177"/>
      <c r="GKO229" s="177"/>
      <c r="GKP229" s="177"/>
      <c r="GKQ229" s="177"/>
      <c r="GKR229" s="177"/>
      <c r="GKS229" s="177"/>
      <c r="GKT229" s="177"/>
      <c r="GKU229" s="177"/>
      <c r="GKV229" s="177"/>
      <c r="GKW229" s="177"/>
      <c r="GKX229" s="177"/>
      <c r="GKY229" s="177"/>
      <c r="GKZ229" s="178"/>
      <c r="GLA229" s="178"/>
      <c r="GLB229" s="177"/>
      <c r="GLC229" s="177"/>
      <c r="GLD229" s="177"/>
      <c r="GLE229" s="178"/>
      <c r="GLF229" s="177"/>
      <c r="GLG229" s="178"/>
      <c r="GLH229" s="177"/>
      <c r="GLI229" s="178"/>
      <c r="GLJ229" s="177"/>
      <c r="GLK229" s="178"/>
      <c r="GLL229" s="180"/>
      <c r="GLM229" s="181"/>
      <c r="GLN229" s="181"/>
      <c r="GLO229" s="176"/>
      <c r="GLP229" s="177"/>
      <c r="GLQ229" s="178"/>
      <c r="GLR229" s="177"/>
      <c r="GLS229" s="177"/>
      <c r="GLT229" s="177"/>
      <c r="GLU229" s="177"/>
      <c r="GLV229" s="177"/>
      <c r="GLW229" s="177"/>
      <c r="GLX229" s="177"/>
      <c r="GLY229" s="177"/>
      <c r="GLZ229" s="177"/>
      <c r="GMA229" s="177"/>
      <c r="GMB229" s="177"/>
      <c r="GMC229" s="177"/>
      <c r="GMD229" s="177"/>
      <c r="GME229" s="177"/>
      <c r="GMF229" s="178"/>
      <c r="GMG229" s="178"/>
      <c r="GMH229" s="177"/>
      <c r="GMI229" s="177"/>
      <c r="GMJ229" s="177"/>
      <c r="GMK229" s="178"/>
      <c r="GML229" s="177"/>
      <c r="GMM229" s="178"/>
      <c r="GMN229" s="177"/>
      <c r="GMO229" s="178"/>
      <c r="GMP229" s="177"/>
      <c r="GMQ229" s="178"/>
      <c r="GMR229" s="180"/>
      <c r="GMS229" s="181"/>
      <c r="GMT229" s="181"/>
      <c r="GMU229" s="176"/>
      <c r="GMV229" s="177"/>
      <c r="GMW229" s="178"/>
      <c r="GMX229" s="177"/>
      <c r="GMY229" s="177"/>
      <c r="GMZ229" s="177"/>
      <c r="GNA229" s="177"/>
      <c r="GNB229" s="177"/>
      <c r="GNC229" s="177"/>
      <c r="GND229" s="177"/>
      <c r="GNE229" s="177"/>
      <c r="GNF229" s="177"/>
      <c r="GNG229" s="177"/>
      <c r="GNH229" s="177"/>
      <c r="GNI229" s="177"/>
      <c r="GNJ229" s="177"/>
      <c r="GNK229" s="177"/>
      <c r="GNL229" s="178"/>
      <c r="GNM229" s="178"/>
      <c r="GNN229" s="177"/>
      <c r="GNO229" s="177"/>
      <c r="GNP229" s="177"/>
      <c r="GNQ229" s="178"/>
      <c r="GNR229" s="177"/>
      <c r="GNS229" s="178"/>
      <c r="GNT229" s="177"/>
      <c r="GNU229" s="178"/>
      <c r="GNV229" s="177"/>
      <c r="GNW229" s="178"/>
      <c r="GNX229" s="180"/>
      <c r="GNY229" s="181"/>
      <c r="GNZ229" s="181"/>
      <c r="GOA229" s="176"/>
      <c r="GOB229" s="177"/>
      <c r="GOC229" s="178"/>
      <c r="GOD229" s="177"/>
      <c r="GOE229" s="177"/>
      <c r="GOF229" s="177"/>
      <c r="GOG229" s="177"/>
      <c r="GOH229" s="177"/>
      <c r="GOI229" s="177"/>
      <c r="GOJ229" s="177"/>
      <c r="GOK229" s="177"/>
      <c r="GOL229" s="177"/>
      <c r="GOM229" s="177"/>
      <c r="GON229" s="177"/>
      <c r="GOO229" s="177"/>
      <c r="GOP229" s="177"/>
      <c r="GOQ229" s="177"/>
      <c r="GOR229" s="178"/>
      <c r="GOS229" s="178"/>
      <c r="GOT229" s="177"/>
      <c r="GOU229" s="177"/>
      <c r="GOV229" s="177"/>
      <c r="GOW229" s="178"/>
      <c r="GOX229" s="177"/>
      <c r="GOY229" s="178"/>
      <c r="GOZ229" s="177"/>
      <c r="GPA229" s="178"/>
      <c r="GPB229" s="177"/>
      <c r="GPC229" s="178"/>
      <c r="GPD229" s="180"/>
      <c r="GPE229" s="181"/>
      <c r="GPF229" s="181"/>
      <c r="GPG229" s="176"/>
      <c r="GPH229" s="177"/>
      <c r="GPI229" s="178"/>
      <c r="GPJ229" s="177"/>
      <c r="GPK229" s="177"/>
      <c r="GPL229" s="177"/>
      <c r="GPM229" s="177"/>
      <c r="GPN229" s="177"/>
      <c r="GPO229" s="177"/>
      <c r="GPP229" s="177"/>
      <c r="GPQ229" s="177"/>
      <c r="GPR229" s="177"/>
      <c r="GPS229" s="177"/>
      <c r="GPT229" s="177"/>
      <c r="GPU229" s="177"/>
      <c r="GPV229" s="177"/>
      <c r="GPW229" s="177"/>
      <c r="GPX229" s="178"/>
      <c r="GPY229" s="178"/>
      <c r="GPZ229" s="177"/>
      <c r="GQA229" s="177"/>
      <c r="GQB229" s="177"/>
      <c r="GQC229" s="178"/>
      <c r="GQD229" s="177"/>
      <c r="GQE229" s="178"/>
      <c r="GQF229" s="177"/>
      <c r="GQG229" s="178"/>
      <c r="GQH229" s="177"/>
      <c r="GQI229" s="178"/>
      <c r="GQJ229" s="180"/>
      <c r="GQK229" s="181"/>
      <c r="GQL229" s="181"/>
      <c r="GQM229" s="176"/>
      <c r="GQN229" s="177"/>
      <c r="GQO229" s="178"/>
      <c r="GQP229" s="177"/>
      <c r="GQQ229" s="177"/>
      <c r="GQR229" s="177"/>
      <c r="GQS229" s="177"/>
      <c r="GQT229" s="177"/>
      <c r="GQU229" s="177"/>
      <c r="GQV229" s="177"/>
      <c r="GQW229" s="177"/>
      <c r="GQX229" s="177"/>
      <c r="GQY229" s="177"/>
      <c r="GQZ229" s="177"/>
      <c r="GRA229" s="177"/>
      <c r="GRB229" s="177"/>
      <c r="GRC229" s="177"/>
      <c r="GRD229" s="178"/>
      <c r="GRE229" s="178"/>
      <c r="GRF229" s="177"/>
      <c r="GRG229" s="177"/>
      <c r="GRH229" s="177"/>
      <c r="GRI229" s="178"/>
      <c r="GRJ229" s="177"/>
      <c r="GRK229" s="178"/>
      <c r="GRL229" s="177"/>
      <c r="GRM229" s="178"/>
      <c r="GRN229" s="177"/>
      <c r="GRO229" s="178"/>
      <c r="GRP229" s="180"/>
      <c r="GRQ229" s="181"/>
      <c r="GRR229" s="181"/>
      <c r="GRS229" s="176"/>
      <c r="GRT229" s="177"/>
      <c r="GRU229" s="178"/>
      <c r="GRV229" s="177"/>
      <c r="GRW229" s="177"/>
      <c r="GRX229" s="177"/>
      <c r="GRY229" s="177"/>
      <c r="GRZ229" s="177"/>
      <c r="GSA229" s="177"/>
      <c r="GSB229" s="177"/>
      <c r="GSC229" s="177"/>
      <c r="GSD229" s="177"/>
      <c r="GSE229" s="177"/>
      <c r="GSF229" s="177"/>
      <c r="GSG229" s="177"/>
      <c r="GSH229" s="177"/>
      <c r="GSI229" s="177"/>
      <c r="GSJ229" s="178"/>
      <c r="GSK229" s="178"/>
      <c r="GSL229" s="177"/>
      <c r="GSM229" s="177"/>
      <c r="GSN229" s="177"/>
      <c r="GSO229" s="178"/>
      <c r="GSP229" s="177"/>
      <c r="GSQ229" s="178"/>
      <c r="GSR229" s="177"/>
      <c r="GSS229" s="178"/>
      <c r="GST229" s="177"/>
      <c r="GSU229" s="178"/>
      <c r="GSV229" s="180"/>
      <c r="GSW229" s="181"/>
      <c r="GSX229" s="181"/>
      <c r="GSY229" s="176"/>
      <c r="GSZ229" s="177"/>
      <c r="GTA229" s="178"/>
      <c r="GTB229" s="177"/>
      <c r="GTC229" s="177"/>
      <c r="GTD229" s="177"/>
      <c r="GTE229" s="177"/>
      <c r="GTF229" s="177"/>
      <c r="GTG229" s="177"/>
      <c r="GTH229" s="177"/>
      <c r="GTI229" s="177"/>
      <c r="GTJ229" s="177"/>
      <c r="GTK229" s="177"/>
      <c r="GTL229" s="177"/>
      <c r="GTM229" s="177"/>
      <c r="GTN229" s="177"/>
      <c r="GTO229" s="177"/>
      <c r="GTP229" s="178"/>
      <c r="GTQ229" s="178"/>
      <c r="GTR229" s="177"/>
      <c r="GTS229" s="177"/>
      <c r="GTT229" s="177"/>
      <c r="GTU229" s="178"/>
      <c r="GTV229" s="177"/>
      <c r="GTW229" s="178"/>
      <c r="GTX229" s="177"/>
      <c r="GTY229" s="178"/>
      <c r="GTZ229" s="177"/>
      <c r="GUA229" s="178"/>
      <c r="GUB229" s="180"/>
      <c r="GUC229" s="181"/>
      <c r="GUD229" s="181"/>
      <c r="GUE229" s="176"/>
      <c r="GUF229" s="177"/>
      <c r="GUG229" s="178"/>
      <c r="GUH229" s="177"/>
      <c r="GUI229" s="177"/>
      <c r="GUJ229" s="177"/>
      <c r="GUK229" s="177"/>
      <c r="GUL229" s="177"/>
      <c r="GUM229" s="177"/>
      <c r="GUN229" s="177"/>
      <c r="GUO229" s="177"/>
      <c r="GUP229" s="177"/>
      <c r="GUQ229" s="177"/>
      <c r="GUR229" s="177"/>
      <c r="GUS229" s="177"/>
      <c r="GUT229" s="177"/>
      <c r="GUU229" s="177"/>
      <c r="GUV229" s="178"/>
      <c r="GUW229" s="178"/>
      <c r="GUX229" s="177"/>
      <c r="GUY229" s="177"/>
      <c r="GUZ229" s="177"/>
      <c r="GVA229" s="178"/>
      <c r="GVB229" s="177"/>
      <c r="GVC229" s="178"/>
      <c r="GVD229" s="177"/>
      <c r="GVE229" s="178"/>
      <c r="GVF229" s="177"/>
      <c r="GVG229" s="178"/>
      <c r="GVH229" s="180"/>
      <c r="GVI229" s="181"/>
      <c r="GVJ229" s="181"/>
      <c r="GVK229" s="176"/>
      <c r="GVL229" s="177"/>
      <c r="GVM229" s="178"/>
      <c r="GVN229" s="177"/>
      <c r="GVO229" s="177"/>
      <c r="GVP229" s="177"/>
      <c r="GVQ229" s="177"/>
      <c r="GVR229" s="177"/>
      <c r="GVS229" s="177"/>
      <c r="GVT229" s="177"/>
      <c r="GVU229" s="177"/>
      <c r="GVV229" s="177"/>
      <c r="GVW229" s="177"/>
      <c r="GVX229" s="177"/>
      <c r="GVY229" s="177"/>
      <c r="GVZ229" s="177"/>
      <c r="GWA229" s="177"/>
      <c r="GWB229" s="178"/>
      <c r="GWC229" s="178"/>
      <c r="GWD229" s="177"/>
      <c r="GWE229" s="177"/>
      <c r="GWF229" s="177"/>
      <c r="GWG229" s="178"/>
      <c r="GWH229" s="177"/>
      <c r="GWI229" s="178"/>
      <c r="GWJ229" s="177"/>
      <c r="GWK229" s="178"/>
      <c r="GWL229" s="177"/>
      <c r="GWM229" s="178"/>
      <c r="GWN229" s="180"/>
      <c r="GWO229" s="181"/>
      <c r="GWP229" s="181"/>
      <c r="GWQ229" s="176"/>
      <c r="GWR229" s="177"/>
      <c r="GWS229" s="178"/>
      <c r="GWT229" s="177"/>
      <c r="GWU229" s="177"/>
      <c r="GWV229" s="177"/>
      <c r="GWW229" s="177"/>
      <c r="GWX229" s="177"/>
      <c r="GWY229" s="177"/>
      <c r="GWZ229" s="177"/>
      <c r="GXA229" s="177"/>
      <c r="GXB229" s="177"/>
      <c r="GXC229" s="177"/>
      <c r="GXD229" s="177"/>
      <c r="GXE229" s="177"/>
      <c r="GXF229" s="177"/>
      <c r="GXG229" s="177"/>
      <c r="GXH229" s="178"/>
      <c r="GXI229" s="178"/>
      <c r="GXJ229" s="177"/>
      <c r="GXK229" s="177"/>
      <c r="GXL229" s="177"/>
      <c r="GXM229" s="178"/>
      <c r="GXN229" s="177"/>
      <c r="GXO229" s="178"/>
      <c r="GXP229" s="177"/>
      <c r="GXQ229" s="178"/>
      <c r="GXR229" s="177"/>
      <c r="GXS229" s="178"/>
      <c r="GXT229" s="180"/>
      <c r="GXU229" s="181"/>
      <c r="GXV229" s="181"/>
      <c r="GXW229" s="176"/>
      <c r="GXX229" s="177"/>
      <c r="GXY229" s="178"/>
      <c r="GXZ229" s="177"/>
      <c r="GYA229" s="177"/>
      <c r="GYB229" s="177"/>
      <c r="GYC229" s="177"/>
      <c r="GYD229" s="177"/>
      <c r="GYE229" s="177"/>
      <c r="GYF229" s="177"/>
      <c r="GYG229" s="177"/>
      <c r="GYH229" s="177"/>
      <c r="GYI229" s="177"/>
      <c r="GYJ229" s="177"/>
      <c r="GYK229" s="177"/>
      <c r="GYL229" s="177"/>
      <c r="GYM229" s="177"/>
      <c r="GYN229" s="178"/>
      <c r="GYO229" s="178"/>
      <c r="GYP229" s="177"/>
      <c r="GYQ229" s="177"/>
      <c r="GYR229" s="177"/>
      <c r="GYS229" s="178"/>
      <c r="GYT229" s="177"/>
      <c r="GYU229" s="178"/>
      <c r="GYV229" s="177"/>
      <c r="GYW229" s="178"/>
      <c r="GYX229" s="177"/>
      <c r="GYY229" s="178"/>
      <c r="GYZ229" s="180"/>
      <c r="GZA229" s="181"/>
      <c r="GZB229" s="181"/>
      <c r="GZC229" s="176"/>
      <c r="GZD229" s="177"/>
      <c r="GZE229" s="178"/>
      <c r="GZF229" s="177"/>
      <c r="GZG229" s="177"/>
      <c r="GZH229" s="177"/>
      <c r="GZI229" s="177"/>
      <c r="GZJ229" s="177"/>
      <c r="GZK229" s="177"/>
      <c r="GZL229" s="177"/>
      <c r="GZM229" s="177"/>
      <c r="GZN229" s="177"/>
      <c r="GZO229" s="177"/>
      <c r="GZP229" s="177"/>
      <c r="GZQ229" s="177"/>
      <c r="GZR229" s="177"/>
      <c r="GZS229" s="177"/>
      <c r="GZT229" s="178"/>
      <c r="GZU229" s="178"/>
      <c r="GZV229" s="177"/>
      <c r="GZW229" s="177"/>
      <c r="GZX229" s="177"/>
      <c r="GZY229" s="178"/>
      <c r="GZZ229" s="177"/>
      <c r="HAA229" s="178"/>
      <c r="HAB229" s="177"/>
      <c r="HAC229" s="178"/>
      <c r="HAD229" s="177"/>
      <c r="HAE229" s="178"/>
      <c r="HAF229" s="180"/>
      <c r="HAG229" s="181"/>
      <c r="HAH229" s="181"/>
      <c r="HAI229" s="176"/>
      <c r="HAJ229" s="177"/>
      <c r="HAK229" s="178"/>
      <c r="HAL229" s="177"/>
      <c r="HAM229" s="177"/>
      <c r="HAN229" s="177"/>
      <c r="HAO229" s="177"/>
      <c r="HAP229" s="177"/>
      <c r="HAQ229" s="177"/>
      <c r="HAR229" s="177"/>
      <c r="HAS229" s="177"/>
      <c r="HAT229" s="177"/>
      <c r="HAU229" s="177"/>
      <c r="HAV229" s="177"/>
      <c r="HAW229" s="177"/>
      <c r="HAX229" s="177"/>
      <c r="HAY229" s="177"/>
      <c r="HAZ229" s="178"/>
      <c r="HBA229" s="178"/>
      <c r="HBB229" s="177"/>
      <c r="HBC229" s="177"/>
      <c r="HBD229" s="177"/>
      <c r="HBE229" s="178"/>
      <c r="HBF229" s="177"/>
      <c r="HBG229" s="178"/>
      <c r="HBH229" s="177"/>
      <c r="HBI229" s="178"/>
      <c r="HBJ229" s="177"/>
      <c r="HBK229" s="178"/>
      <c r="HBL229" s="180"/>
      <c r="HBM229" s="181"/>
      <c r="HBN229" s="181"/>
      <c r="HBO229" s="176"/>
      <c r="HBP229" s="177"/>
      <c r="HBQ229" s="178"/>
      <c r="HBR229" s="177"/>
      <c r="HBS229" s="177"/>
      <c r="HBT229" s="177"/>
      <c r="HBU229" s="177"/>
      <c r="HBV229" s="177"/>
      <c r="HBW229" s="177"/>
      <c r="HBX229" s="177"/>
      <c r="HBY229" s="177"/>
      <c r="HBZ229" s="177"/>
      <c r="HCA229" s="177"/>
      <c r="HCB229" s="177"/>
      <c r="HCC229" s="177"/>
      <c r="HCD229" s="177"/>
      <c r="HCE229" s="177"/>
      <c r="HCF229" s="178"/>
      <c r="HCG229" s="178"/>
      <c r="HCH229" s="177"/>
      <c r="HCI229" s="177"/>
      <c r="HCJ229" s="177"/>
      <c r="HCK229" s="178"/>
      <c r="HCL229" s="177"/>
      <c r="HCM229" s="178"/>
      <c r="HCN229" s="177"/>
      <c r="HCO229" s="178"/>
      <c r="HCP229" s="177"/>
      <c r="HCQ229" s="178"/>
      <c r="HCR229" s="180"/>
      <c r="HCS229" s="181"/>
      <c r="HCT229" s="181"/>
      <c r="HCU229" s="176"/>
      <c r="HCV229" s="177"/>
      <c r="HCW229" s="178"/>
      <c r="HCX229" s="177"/>
      <c r="HCY229" s="177"/>
      <c r="HCZ229" s="177"/>
      <c r="HDA229" s="177"/>
      <c r="HDB229" s="177"/>
      <c r="HDC229" s="177"/>
      <c r="HDD229" s="177"/>
      <c r="HDE229" s="177"/>
      <c r="HDF229" s="177"/>
      <c r="HDG229" s="177"/>
      <c r="HDH229" s="177"/>
      <c r="HDI229" s="177"/>
      <c r="HDJ229" s="177"/>
      <c r="HDK229" s="177"/>
      <c r="HDL229" s="178"/>
      <c r="HDM229" s="178"/>
      <c r="HDN229" s="177"/>
      <c r="HDO229" s="177"/>
      <c r="HDP229" s="177"/>
      <c r="HDQ229" s="178"/>
      <c r="HDR229" s="177"/>
      <c r="HDS229" s="178"/>
      <c r="HDT229" s="177"/>
      <c r="HDU229" s="178"/>
      <c r="HDV229" s="177"/>
      <c r="HDW229" s="178"/>
      <c r="HDX229" s="180"/>
      <c r="HDY229" s="181"/>
      <c r="HDZ229" s="181"/>
      <c r="HEA229" s="176"/>
      <c r="HEB229" s="177"/>
      <c r="HEC229" s="178"/>
      <c r="HED229" s="177"/>
      <c r="HEE229" s="177"/>
      <c r="HEF229" s="177"/>
      <c r="HEG229" s="177"/>
      <c r="HEH229" s="177"/>
      <c r="HEI229" s="177"/>
      <c r="HEJ229" s="177"/>
      <c r="HEK229" s="177"/>
      <c r="HEL229" s="177"/>
      <c r="HEM229" s="177"/>
      <c r="HEN229" s="177"/>
      <c r="HEO229" s="177"/>
      <c r="HEP229" s="177"/>
      <c r="HEQ229" s="177"/>
      <c r="HER229" s="178"/>
      <c r="HES229" s="178"/>
      <c r="HET229" s="177"/>
      <c r="HEU229" s="177"/>
      <c r="HEV229" s="177"/>
      <c r="HEW229" s="178"/>
      <c r="HEX229" s="177"/>
      <c r="HEY229" s="178"/>
      <c r="HEZ229" s="177"/>
      <c r="HFA229" s="178"/>
      <c r="HFB229" s="177"/>
      <c r="HFC229" s="178"/>
      <c r="HFD229" s="180"/>
      <c r="HFE229" s="181"/>
      <c r="HFF229" s="181"/>
      <c r="HFG229" s="176"/>
      <c r="HFH229" s="177"/>
      <c r="HFI229" s="178"/>
      <c r="HFJ229" s="177"/>
      <c r="HFK229" s="177"/>
      <c r="HFL229" s="177"/>
      <c r="HFM229" s="177"/>
      <c r="HFN229" s="177"/>
      <c r="HFO229" s="177"/>
      <c r="HFP229" s="177"/>
      <c r="HFQ229" s="177"/>
      <c r="HFR229" s="177"/>
      <c r="HFS229" s="177"/>
      <c r="HFT229" s="177"/>
      <c r="HFU229" s="177"/>
      <c r="HFV229" s="177"/>
      <c r="HFW229" s="177"/>
      <c r="HFX229" s="178"/>
      <c r="HFY229" s="178"/>
      <c r="HFZ229" s="177"/>
      <c r="HGA229" s="177"/>
      <c r="HGB229" s="177"/>
      <c r="HGC229" s="178"/>
      <c r="HGD229" s="177"/>
      <c r="HGE229" s="178"/>
      <c r="HGF229" s="177"/>
      <c r="HGG229" s="178"/>
      <c r="HGH229" s="177"/>
      <c r="HGI229" s="178"/>
      <c r="HGJ229" s="180"/>
      <c r="HGK229" s="181"/>
      <c r="HGL229" s="181"/>
      <c r="HGM229" s="176"/>
      <c r="HGN229" s="177"/>
      <c r="HGO229" s="178"/>
      <c r="HGP229" s="177"/>
      <c r="HGQ229" s="177"/>
      <c r="HGR229" s="177"/>
      <c r="HGS229" s="177"/>
      <c r="HGT229" s="177"/>
      <c r="HGU229" s="177"/>
      <c r="HGV229" s="177"/>
      <c r="HGW229" s="177"/>
      <c r="HGX229" s="177"/>
      <c r="HGY229" s="177"/>
      <c r="HGZ229" s="177"/>
      <c r="HHA229" s="177"/>
      <c r="HHB229" s="177"/>
      <c r="HHC229" s="177"/>
      <c r="HHD229" s="178"/>
      <c r="HHE229" s="178"/>
      <c r="HHF229" s="177"/>
      <c r="HHG229" s="177"/>
      <c r="HHH229" s="177"/>
      <c r="HHI229" s="178"/>
      <c r="HHJ229" s="177"/>
      <c r="HHK229" s="178"/>
      <c r="HHL229" s="177"/>
      <c r="HHM229" s="178"/>
      <c r="HHN229" s="177"/>
      <c r="HHO229" s="178"/>
      <c r="HHP229" s="180"/>
      <c r="HHQ229" s="181"/>
      <c r="HHR229" s="181"/>
      <c r="HHS229" s="176"/>
      <c r="HHT229" s="177"/>
      <c r="HHU229" s="178"/>
      <c r="HHV229" s="177"/>
      <c r="HHW229" s="177"/>
      <c r="HHX229" s="177"/>
      <c r="HHY229" s="177"/>
      <c r="HHZ229" s="177"/>
      <c r="HIA229" s="177"/>
      <c r="HIB229" s="177"/>
      <c r="HIC229" s="177"/>
      <c r="HID229" s="177"/>
      <c r="HIE229" s="177"/>
      <c r="HIF229" s="177"/>
      <c r="HIG229" s="177"/>
      <c r="HIH229" s="177"/>
      <c r="HII229" s="177"/>
      <c r="HIJ229" s="178"/>
      <c r="HIK229" s="178"/>
      <c r="HIL229" s="177"/>
      <c r="HIM229" s="177"/>
      <c r="HIN229" s="177"/>
      <c r="HIO229" s="178"/>
      <c r="HIP229" s="177"/>
      <c r="HIQ229" s="178"/>
      <c r="HIR229" s="177"/>
      <c r="HIS229" s="178"/>
      <c r="HIT229" s="177"/>
      <c r="HIU229" s="178"/>
      <c r="HIV229" s="180"/>
      <c r="HIW229" s="181"/>
      <c r="HIX229" s="181"/>
      <c r="HIY229" s="176"/>
      <c r="HIZ229" s="177"/>
      <c r="HJA229" s="178"/>
      <c r="HJB229" s="177"/>
      <c r="HJC229" s="177"/>
      <c r="HJD229" s="177"/>
      <c r="HJE229" s="177"/>
      <c r="HJF229" s="177"/>
      <c r="HJG229" s="177"/>
      <c r="HJH229" s="177"/>
      <c r="HJI229" s="177"/>
      <c r="HJJ229" s="177"/>
      <c r="HJK229" s="177"/>
      <c r="HJL229" s="177"/>
      <c r="HJM229" s="177"/>
      <c r="HJN229" s="177"/>
      <c r="HJO229" s="177"/>
      <c r="HJP229" s="178"/>
      <c r="HJQ229" s="178"/>
      <c r="HJR229" s="177"/>
      <c r="HJS229" s="177"/>
      <c r="HJT229" s="177"/>
      <c r="HJU229" s="178"/>
      <c r="HJV229" s="177"/>
      <c r="HJW229" s="178"/>
      <c r="HJX229" s="177"/>
      <c r="HJY229" s="178"/>
      <c r="HJZ229" s="177"/>
      <c r="HKA229" s="178"/>
      <c r="HKB229" s="180"/>
      <c r="HKC229" s="181"/>
      <c r="HKD229" s="181"/>
      <c r="HKE229" s="176"/>
      <c r="HKF229" s="177"/>
      <c r="HKG229" s="178"/>
      <c r="HKH229" s="177"/>
      <c r="HKI229" s="177"/>
      <c r="HKJ229" s="177"/>
      <c r="HKK229" s="177"/>
      <c r="HKL229" s="177"/>
      <c r="HKM229" s="177"/>
      <c r="HKN229" s="177"/>
      <c r="HKO229" s="177"/>
      <c r="HKP229" s="177"/>
      <c r="HKQ229" s="177"/>
      <c r="HKR229" s="177"/>
      <c r="HKS229" s="177"/>
      <c r="HKT229" s="177"/>
      <c r="HKU229" s="177"/>
      <c r="HKV229" s="178"/>
      <c r="HKW229" s="178"/>
      <c r="HKX229" s="177"/>
      <c r="HKY229" s="177"/>
      <c r="HKZ229" s="177"/>
      <c r="HLA229" s="178"/>
      <c r="HLB229" s="177"/>
      <c r="HLC229" s="178"/>
      <c r="HLD229" s="177"/>
      <c r="HLE229" s="178"/>
      <c r="HLF229" s="177"/>
      <c r="HLG229" s="178"/>
      <c r="HLH229" s="180"/>
      <c r="HLI229" s="181"/>
      <c r="HLJ229" s="181"/>
      <c r="HLK229" s="176"/>
      <c r="HLL229" s="177"/>
      <c r="HLM229" s="178"/>
      <c r="HLN229" s="177"/>
      <c r="HLO229" s="177"/>
      <c r="HLP229" s="177"/>
      <c r="HLQ229" s="177"/>
      <c r="HLR229" s="177"/>
      <c r="HLS229" s="177"/>
      <c r="HLT229" s="177"/>
      <c r="HLU229" s="177"/>
      <c r="HLV229" s="177"/>
      <c r="HLW229" s="177"/>
      <c r="HLX229" s="177"/>
      <c r="HLY229" s="177"/>
      <c r="HLZ229" s="177"/>
      <c r="HMA229" s="177"/>
      <c r="HMB229" s="178"/>
      <c r="HMC229" s="178"/>
      <c r="HMD229" s="177"/>
      <c r="HME229" s="177"/>
      <c r="HMF229" s="177"/>
      <c r="HMG229" s="178"/>
      <c r="HMH229" s="177"/>
      <c r="HMI229" s="178"/>
      <c r="HMJ229" s="177"/>
      <c r="HMK229" s="178"/>
      <c r="HML229" s="177"/>
      <c r="HMM229" s="178"/>
      <c r="HMN229" s="180"/>
      <c r="HMO229" s="181"/>
      <c r="HMP229" s="181"/>
      <c r="HMQ229" s="176"/>
      <c r="HMR229" s="177"/>
      <c r="HMS229" s="178"/>
      <c r="HMT229" s="177"/>
      <c r="HMU229" s="177"/>
      <c r="HMV229" s="177"/>
      <c r="HMW229" s="177"/>
      <c r="HMX229" s="177"/>
      <c r="HMY229" s="177"/>
      <c r="HMZ229" s="177"/>
      <c r="HNA229" s="177"/>
      <c r="HNB229" s="177"/>
      <c r="HNC229" s="177"/>
      <c r="HND229" s="177"/>
      <c r="HNE229" s="177"/>
      <c r="HNF229" s="177"/>
      <c r="HNG229" s="177"/>
      <c r="HNH229" s="178"/>
      <c r="HNI229" s="178"/>
      <c r="HNJ229" s="177"/>
      <c r="HNK229" s="177"/>
      <c r="HNL229" s="177"/>
      <c r="HNM229" s="178"/>
      <c r="HNN229" s="177"/>
      <c r="HNO229" s="178"/>
      <c r="HNP229" s="177"/>
      <c r="HNQ229" s="178"/>
      <c r="HNR229" s="177"/>
      <c r="HNS229" s="178"/>
      <c r="HNT229" s="180"/>
      <c r="HNU229" s="181"/>
      <c r="HNV229" s="181"/>
      <c r="HNW229" s="176"/>
      <c r="HNX229" s="177"/>
      <c r="HNY229" s="178"/>
      <c r="HNZ229" s="177"/>
      <c r="HOA229" s="177"/>
      <c r="HOB229" s="177"/>
      <c r="HOC229" s="177"/>
      <c r="HOD229" s="177"/>
      <c r="HOE229" s="177"/>
      <c r="HOF229" s="177"/>
      <c r="HOG229" s="177"/>
      <c r="HOH229" s="177"/>
      <c r="HOI229" s="177"/>
      <c r="HOJ229" s="177"/>
      <c r="HOK229" s="177"/>
      <c r="HOL229" s="177"/>
      <c r="HOM229" s="177"/>
      <c r="HON229" s="178"/>
      <c r="HOO229" s="178"/>
      <c r="HOP229" s="177"/>
      <c r="HOQ229" s="177"/>
      <c r="HOR229" s="177"/>
      <c r="HOS229" s="178"/>
      <c r="HOT229" s="177"/>
      <c r="HOU229" s="178"/>
      <c r="HOV229" s="177"/>
      <c r="HOW229" s="178"/>
      <c r="HOX229" s="177"/>
      <c r="HOY229" s="178"/>
      <c r="HOZ229" s="180"/>
      <c r="HPA229" s="181"/>
      <c r="HPB229" s="181"/>
      <c r="HPC229" s="176"/>
      <c r="HPD229" s="177"/>
      <c r="HPE229" s="178"/>
      <c r="HPF229" s="177"/>
      <c r="HPG229" s="177"/>
      <c r="HPH229" s="177"/>
      <c r="HPI229" s="177"/>
      <c r="HPJ229" s="177"/>
      <c r="HPK229" s="177"/>
      <c r="HPL229" s="177"/>
      <c r="HPM229" s="177"/>
      <c r="HPN229" s="177"/>
      <c r="HPO229" s="177"/>
      <c r="HPP229" s="177"/>
      <c r="HPQ229" s="177"/>
      <c r="HPR229" s="177"/>
      <c r="HPS229" s="177"/>
      <c r="HPT229" s="178"/>
      <c r="HPU229" s="178"/>
      <c r="HPV229" s="177"/>
      <c r="HPW229" s="177"/>
      <c r="HPX229" s="177"/>
      <c r="HPY229" s="178"/>
      <c r="HPZ229" s="177"/>
      <c r="HQA229" s="178"/>
      <c r="HQB229" s="177"/>
      <c r="HQC229" s="178"/>
      <c r="HQD229" s="177"/>
      <c r="HQE229" s="178"/>
      <c r="HQF229" s="180"/>
      <c r="HQG229" s="181"/>
      <c r="HQH229" s="181"/>
      <c r="HQI229" s="176"/>
      <c r="HQJ229" s="177"/>
      <c r="HQK229" s="178"/>
      <c r="HQL229" s="177"/>
      <c r="HQM229" s="177"/>
      <c r="HQN229" s="177"/>
      <c r="HQO229" s="177"/>
      <c r="HQP229" s="177"/>
      <c r="HQQ229" s="177"/>
      <c r="HQR229" s="177"/>
      <c r="HQS229" s="177"/>
      <c r="HQT229" s="177"/>
      <c r="HQU229" s="177"/>
      <c r="HQV229" s="177"/>
      <c r="HQW229" s="177"/>
      <c r="HQX229" s="177"/>
      <c r="HQY229" s="177"/>
      <c r="HQZ229" s="178"/>
      <c r="HRA229" s="178"/>
      <c r="HRB229" s="177"/>
      <c r="HRC229" s="177"/>
      <c r="HRD229" s="177"/>
      <c r="HRE229" s="178"/>
      <c r="HRF229" s="177"/>
      <c r="HRG229" s="178"/>
      <c r="HRH229" s="177"/>
      <c r="HRI229" s="178"/>
      <c r="HRJ229" s="177"/>
      <c r="HRK229" s="178"/>
      <c r="HRL229" s="180"/>
      <c r="HRM229" s="181"/>
      <c r="HRN229" s="181"/>
      <c r="HRO229" s="176"/>
      <c r="HRP229" s="177"/>
      <c r="HRQ229" s="178"/>
      <c r="HRR229" s="177"/>
      <c r="HRS229" s="177"/>
      <c r="HRT229" s="177"/>
      <c r="HRU229" s="177"/>
      <c r="HRV229" s="177"/>
      <c r="HRW229" s="177"/>
      <c r="HRX229" s="177"/>
      <c r="HRY229" s="177"/>
      <c r="HRZ229" s="177"/>
      <c r="HSA229" s="177"/>
      <c r="HSB229" s="177"/>
      <c r="HSC229" s="177"/>
      <c r="HSD229" s="177"/>
      <c r="HSE229" s="177"/>
      <c r="HSF229" s="178"/>
      <c r="HSG229" s="178"/>
      <c r="HSH229" s="177"/>
      <c r="HSI229" s="177"/>
      <c r="HSJ229" s="177"/>
      <c r="HSK229" s="178"/>
      <c r="HSL229" s="177"/>
      <c r="HSM229" s="178"/>
      <c r="HSN229" s="177"/>
      <c r="HSO229" s="178"/>
      <c r="HSP229" s="177"/>
      <c r="HSQ229" s="178"/>
      <c r="HSR229" s="180"/>
      <c r="HSS229" s="181"/>
      <c r="HST229" s="181"/>
      <c r="HSU229" s="176"/>
      <c r="HSV229" s="177"/>
      <c r="HSW229" s="178"/>
      <c r="HSX229" s="177"/>
      <c r="HSY229" s="177"/>
      <c r="HSZ229" s="177"/>
      <c r="HTA229" s="177"/>
      <c r="HTB229" s="177"/>
      <c r="HTC229" s="177"/>
      <c r="HTD229" s="177"/>
      <c r="HTE229" s="177"/>
      <c r="HTF229" s="177"/>
      <c r="HTG229" s="177"/>
      <c r="HTH229" s="177"/>
      <c r="HTI229" s="177"/>
      <c r="HTJ229" s="177"/>
      <c r="HTK229" s="177"/>
      <c r="HTL229" s="178"/>
      <c r="HTM229" s="178"/>
      <c r="HTN229" s="177"/>
      <c r="HTO229" s="177"/>
      <c r="HTP229" s="177"/>
      <c r="HTQ229" s="178"/>
      <c r="HTR229" s="177"/>
      <c r="HTS229" s="178"/>
      <c r="HTT229" s="177"/>
      <c r="HTU229" s="178"/>
      <c r="HTV229" s="177"/>
      <c r="HTW229" s="178"/>
      <c r="HTX229" s="180"/>
      <c r="HTY229" s="181"/>
      <c r="HTZ229" s="181"/>
      <c r="HUA229" s="176"/>
      <c r="HUB229" s="177"/>
      <c r="HUC229" s="178"/>
      <c r="HUD229" s="177"/>
      <c r="HUE229" s="177"/>
      <c r="HUF229" s="177"/>
      <c r="HUG229" s="177"/>
      <c r="HUH229" s="177"/>
      <c r="HUI229" s="177"/>
      <c r="HUJ229" s="177"/>
      <c r="HUK229" s="177"/>
      <c r="HUL229" s="177"/>
      <c r="HUM229" s="177"/>
      <c r="HUN229" s="177"/>
      <c r="HUO229" s="177"/>
      <c r="HUP229" s="177"/>
      <c r="HUQ229" s="177"/>
      <c r="HUR229" s="178"/>
      <c r="HUS229" s="178"/>
      <c r="HUT229" s="177"/>
      <c r="HUU229" s="177"/>
      <c r="HUV229" s="177"/>
      <c r="HUW229" s="178"/>
      <c r="HUX229" s="177"/>
      <c r="HUY229" s="178"/>
      <c r="HUZ229" s="177"/>
      <c r="HVA229" s="178"/>
      <c r="HVB229" s="177"/>
      <c r="HVC229" s="178"/>
      <c r="HVD229" s="180"/>
      <c r="HVE229" s="181"/>
      <c r="HVF229" s="181"/>
      <c r="HVG229" s="176"/>
      <c r="HVH229" s="177"/>
      <c r="HVI229" s="178"/>
      <c r="HVJ229" s="177"/>
      <c r="HVK229" s="177"/>
      <c r="HVL229" s="177"/>
      <c r="HVM229" s="177"/>
      <c r="HVN229" s="177"/>
      <c r="HVO229" s="177"/>
      <c r="HVP229" s="177"/>
      <c r="HVQ229" s="177"/>
      <c r="HVR229" s="177"/>
      <c r="HVS229" s="177"/>
      <c r="HVT229" s="177"/>
      <c r="HVU229" s="177"/>
      <c r="HVV229" s="177"/>
      <c r="HVW229" s="177"/>
      <c r="HVX229" s="178"/>
      <c r="HVY229" s="178"/>
      <c r="HVZ229" s="177"/>
      <c r="HWA229" s="177"/>
      <c r="HWB229" s="177"/>
      <c r="HWC229" s="178"/>
      <c r="HWD229" s="177"/>
      <c r="HWE229" s="178"/>
      <c r="HWF229" s="177"/>
      <c r="HWG229" s="178"/>
      <c r="HWH229" s="177"/>
      <c r="HWI229" s="178"/>
      <c r="HWJ229" s="180"/>
      <c r="HWK229" s="181"/>
      <c r="HWL229" s="181"/>
      <c r="HWM229" s="176"/>
      <c r="HWN229" s="177"/>
      <c r="HWO229" s="178"/>
      <c r="HWP229" s="177"/>
      <c r="HWQ229" s="177"/>
      <c r="HWR229" s="177"/>
      <c r="HWS229" s="177"/>
      <c r="HWT229" s="177"/>
      <c r="HWU229" s="177"/>
      <c r="HWV229" s="177"/>
      <c r="HWW229" s="177"/>
      <c r="HWX229" s="177"/>
      <c r="HWY229" s="177"/>
      <c r="HWZ229" s="177"/>
      <c r="HXA229" s="177"/>
      <c r="HXB229" s="177"/>
      <c r="HXC229" s="177"/>
      <c r="HXD229" s="178"/>
      <c r="HXE229" s="178"/>
      <c r="HXF229" s="177"/>
      <c r="HXG229" s="177"/>
      <c r="HXH229" s="177"/>
      <c r="HXI229" s="178"/>
      <c r="HXJ229" s="177"/>
      <c r="HXK229" s="178"/>
      <c r="HXL229" s="177"/>
      <c r="HXM229" s="178"/>
      <c r="HXN229" s="177"/>
      <c r="HXO229" s="178"/>
      <c r="HXP229" s="180"/>
      <c r="HXQ229" s="181"/>
      <c r="HXR229" s="181"/>
      <c r="HXS229" s="176"/>
      <c r="HXT229" s="177"/>
      <c r="HXU229" s="178"/>
      <c r="HXV229" s="177"/>
      <c r="HXW229" s="177"/>
      <c r="HXX229" s="177"/>
      <c r="HXY229" s="177"/>
      <c r="HXZ229" s="177"/>
      <c r="HYA229" s="177"/>
      <c r="HYB229" s="177"/>
      <c r="HYC229" s="177"/>
      <c r="HYD229" s="177"/>
      <c r="HYE229" s="177"/>
      <c r="HYF229" s="177"/>
      <c r="HYG229" s="177"/>
      <c r="HYH229" s="177"/>
      <c r="HYI229" s="177"/>
      <c r="HYJ229" s="178"/>
      <c r="HYK229" s="178"/>
      <c r="HYL229" s="177"/>
      <c r="HYM229" s="177"/>
      <c r="HYN229" s="177"/>
      <c r="HYO229" s="178"/>
      <c r="HYP229" s="177"/>
      <c r="HYQ229" s="178"/>
      <c r="HYR229" s="177"/>
      <c r="HYS229" s="178"/>
      <c r="HYT229" s="177"/>
      <c r="HYU229" s="178"/>
      <c r="HYV229" s="180"/>
      <c r="HYW229" s="181"/>
      <c r="HYX229" s="181"/>
      <c r="HYY229" s="176"/>
      <c r="HYZ229" s="177"/>
      <c r="HZA229" s="178"/>
      <c r="HZB229" s="177"/>
      <c r="HZC229" s="177"/>
      <c r="HZD229" s="177"/>
      <c r="HZE229" s="177"/>
      <c r="HZF229" s="177"/>
      <c r="HZG229" s="177"/>
      <c r="HZH229" s="177"/>
      <c r="HZI229" s="177"/>
      <c r="HZJ229" s="177"/>
      <c r="HZK229" s="177"/>
      <c r="HZL229" s="177"/>
      <c r="HZM229" s="177"/>
      <c r="HZN229" s="177"/>
      <c r="HZO229" s="177"/>
      <c r="HZP229" s="178"/>
      <c r="HZQ229" s="178"/>
      <c r="HZR229" s="177"/>
      <c r="HZS229" s="177"/>
      <c r="HZT229" s="177"/>
      <c r="HZU229" s="178"/>
      <c r="HZV229" s="177"/>
      <c r="HZW229" s="178"/>
      <c r="HZX229" s="177"/>
      <c r="HZY229" s="178"/>
      <c r="HZZ229" s="177"/>
      <c r="IAA229" s="178"/>
      <c r="IAB229" s="180"/>
      <c r="IAC229" s="181"/>
      <c r="IAD229" s="181"/>
      <c r="IAE229" s="176"/>
      <c r="IAF229" s="177"/>
      <c r="IAG229" s="178"/>
      <c r="IAH229" s="177"/>
      <c r="IAI229" s="177"/>
      <c r="IAJ229" s="177"/>
      <c r="IAK229" s="177"/>
      <c r="IAL229" s="177"/>
      <c r="IAM229" s="177"/>
      <c r="IAN229" s="177"/>
      <c r="IAO229" s="177"/>
      <c r="IAP229" s="177"/>
      <c r="IAQ229" s="177"/>
      <c r="IAR229" s="177"/>
      <c r="IAS229" s="177"/>
      <c r="IAT229" s="177"/>
      <c r="IAU229" s="177"/>
      <c r="IAV229" s="178"/>
      <c r="IAW229" s="178"/>
      <c r="IAX229" s="177"/>
      <c r="IAY229" s="177"/>
      <c r="IAZ229" s="177"/>
      <c r="IBA229" s="178"/>
      <c r="IBB229" s="177"/>
      <c r="IBC229" s="178"/>
      <c r="IBD229" s="177"/>
      <c r="IBE229" s="178"/>
      <c r="IBF229" s="177"/>
      <c r="IBG229" s="178"/>
      <c r="IBH229" s="180"/>
      <c r="IBI229" s="181"/>
      <c r="IBJ229" s="181"/>
      <c r="IBK229" s="176"/>
      <c r="IBL229" s="177"/>
      <c r="IBM229" s="178"/>
      <c r="IBN229" s="177"/>
      <c r="IBO229" s="177"/>
      <c r="IBP229" s="177"/>
      <c r="IBQ229" s="177"/>
      <c r="IBR229" s="177"/>
      <c r="IBS229" s="177"/>
      <c r="IBT229" s="177"/>
      <c r="IBU229" s="177"/>
      <c r="IBV229" s="177"/>
      <c r="IBW229" s="177"/>
      <c r="IBX229" s="177"/>
      <c r="IBY229" s="177"/>
      <c r="IBZ229" s="177"/>
      <c r="ICA229" s="177"/>
      <c r="ICB229" s="178"/>
      <c r="ICC229" s="178"/>
      <c r="ICD229" s="177"/>
      <c r="ICE229" s="177"/>
      <c r="ICF229" s="177"/>
      <c r="ICG229" s="178"/>
      <c r="ICH229" s="177"/>
      <c r="ICI229" s="178"/>
      <c r="ICJ229" s="177"/>
      <c r="ICK229" s="178"/>
      <c r="ICL229" s="177"/>
      <c r="ICM229" s="178"/>
      <c r="ICN229" s="180"/>
      <c r="ICO229" s="181"/>
      <c r="ICP229" s="181"/>
      <c r="ICQ229" s="176"/>
      <c r="ICR229" s="177"/>
      <c r="ICS229" s="178"/>
      <c r="ICT229" s="177"/>
      <c r="ICU229" s="177"/>
      <c r="ICV229" s="177"/>
      <c r="ICW229" s="177"/>
      <c r="ICX229" s="177"/>
      <c r="ICY229" s="177"/>
      <c r="ICZ229" s="177"/>
      <c r="IDA229" s="177"/>
      <c r="IDB229" s="177"/>
      <c r="IDC229" s="177"/>
      <c r="IDD229" s="177"/>
      <c r="IDE229" s="177"/>
      <c r="IDF229" s="177"/>
      <c r="IDG229" s="177"/>
      <c r="IDH229" s="178"/>
      <c r="IDI229" s="178"/>
      <c r="IDJ229" s="177"/>
      <c r="IDK229" s="177"/>
      <c r="IDL229" s="177"/>
      <c r="IDM229" s="178"/>
      <c r="IDN229" s="177"/>
      <c r="IDO229" s="178"/>
      <c r="IDP229" s="177"/>
      <c r="IDQ229" s="178"/>
      <c r="IDR229" s="177"/>
      <c r="IDS229" s="178"/>
      <c r="IDT229" s="180"/>
      <c r="IDU229" s="181"/>
      <c r="IDV229" s="181"/>
      <c r="IDW229" s="176"/>
      <c r="IDX229" s="177"/>
      <c r="IDY229" s="178"/>
      <c r="IDZ229" s="177"/>
      <c r="IEA229" s="177"/>
      <c r="IEB229" s="177"/>
      <c r="IEC229" s="177"/>
      <c r="IED229" s="177"/>
      <c r="IEE229" s="177"/>
      <c r="IEF229" s="177"/>
      <c r="IEG229" s="177"/>
      <c r="IEH229" s="177"/>
      <c r="IEI229" s="177"/>
      <c r="IEJ229" s="177"/>
      <c r="IEK229" s="177"/>
      <c r="IEL229" s="177"/>
      <c r="IEM229" s="177"/>
      <c r="IEN229" s="178"/>
      <c r="IEO229" s="178"/>
      <c r="IEP229" s="177"/>
      <c r="IEQ229" s="177"/>
      <c r="IER229" s="177"/>
      <c r="IES229" s="178"/>
      <c r="IET229" s="177"/>
      <c r="IEU229" s="178"/>
      <c r="IEV229" s="177"/>
      <c r="IEW229" s="178"/>
      <c r="IEX229" s="177"/>
      <c r="IEY229" s="178"/>
      <c r="IEZ229" s="180"/>
      <c r="IFA229" s="181"/>
      <c r="IFB229" s="181"/>
      <c r="IFC229" s="176"/>
      <c r="IFD229" s="177"/>
      <c r="IFE229" s="178"/>
      <c r="IFF229" s="177"/>
      <c r="IFG229" s="177"/>
      <c r="IFH229" s="177"/>
      <c r="IFI229" s="177"/>
      <c r="IFJ229" s="177"/>
      <c r="IFK229" s="177"/>
      <c r="IFL229" s="177"/>
      <c r="IFM229" s="177"/>
      <c r="IFN229" s="177"/>
      <c r="IFO229" s="177"/>
      <c r="IFP229" s="177"/>
      <c r="IFQ229" s="177"/>
      <c r="IFR229" s="177"/>
      <c r="IFS229" s="177"/>
      <c r="IFT229" s="178"/>
      <c r="IFU229" s="178"/>
      <c r="IFV229" s="177"/>
      <c r="IFW229" s="177"/>
      <c r="IFX229" s="177"/>
      <c r="IFY229" s="178"/>
      <c r="IFZ229" s="177"/>
      <c r="IGA229" s="178"/>
      <c r="IGB229" s="177"/>
      <c r="IGC229" s="178"/>
      <c r="IGD229" s="177"/>
      <c r="IGE229" s="178"/>
      <c r="IGF229" s="180"/>
      <c r="IGG229" s="181"/>
      <c r="IGH229" s="181"/>
      <c r="IGI229" s="176"/>
      <c r="IGJ229" s="177"/>
      <c r="IGK229" s="178"/>
      <c r="IGL229" s="177"/>
      <c r="IGM229" s="177"/>
      <c r="IGN229" s="177"/>
      <c r="IGO229" s="177"/>
      <c r="IGP229" s="177"/>
      <c r="IGQ229" s="177"/>
      <c r="IGR229" s="177"/>
      <c r="IGS229" s="177"/>
      <c r="IGT229" s="177"/>
      <c r="IGU229" s="177"/>
      <c r="IGV229" s="177"/>
      <c r="IGW229" s="177"/>
      <c r="IGX229" s="177"/>
      <c r="IGY229" s="177"/>
      <c r="IGZ229" s="178"/>
      <c r="IHA229" s="178"/>
      <c r="IHB229" s="177"/>
      <c r="IHC229" s="177"/>
      <c r="IHD229" s="177"/>
      <c r="IHE229" s="178"/>
      <c r="IHF229" s="177"/>
      <c r="IHG229" s="178"/>
      <c r="IHH229" s="177"/>
      <c r="IHI229" s="178"/>
      <c r="IHJ229" s="177"/>
      <c r="IHK229" s="178"/>
      <c r="IHL229" s="180"/>
      <c r="IHM229" s="181"/>
      <c r="IHN229" s="181"/>
      <c r="IHO229" s="176"/>
      <c r="IHP229" s="177"/>
      <c r="IHQ229" s="178"/>
      <c r="IHR229" s="177"/>
      <c r="IHS229" s="177"/>
      <c r="IHT229" s="177"/>
      <c r="IHU229" s="177"/>
      <c r="IHV229" s="177"/>
      <c r="IHW229" s="177"/>
      <c r="IHX229" s="177"/>
      <c r="IHY229" s="177"/>
      <c r="IHZ229" s="177"/>
      <c r="IIA229" s="177"/>
      <c r="IIB229" s="177"/>
      <c r="IIC229" s="177"/>
      <c r="IID229" s="177"/>
      <c r="IIE229" s="177"/>
      <c r="IIF229" s="178"/>
      <c r="IIG229" s="178"/>
      <c r="IIH229" s="177"/>
      <c r="III229" s="177"/>
      <c r="IIJ229" s="177"/>
      <c r="IIK229" s="178"/>
      <c r="IIL229" s="177"/>
      <c r="IIM229" s="178"/>
      <c r="IIN229" s="177"/>
      <c r="IIO229" s="178"/>
      <c r="IIP229" s="177"/>
      <c r="IIQ229" s="178"/>
      <c r="IIR229" s="180"/>
      <c r="IIS229" s="181"/>
      <c r="IIT229" s="181"/>
      <c r="IIU229" s="176"/>
      <c r="IIV229" s="177"/>
      <c r="IIW229" s="178"/>
      <c r="IIX229" s="177"/>
      <c r="IIY229" s="177"/>
      <c r="IIZ229" s="177"/>
      <c r="IJA229" s="177"/>
      <c r="IJB229" s="177"/>
      <c r="IJC229" s="177"/>
      <c r="IJD229" s="177"/>
      <c r="IJE229" s="177"/>
      <c r="IJF229" s="177"/>
      <c r="IJG229" s="177"/>
      <c r="IJH229" s="177"/>
      <c r="IJI229" s="177"/>
      <c r="IJJ229" s="177"/>
      <c r="IJK229" s="177"/>
      <c r="IJL229" s="178"/>
      <c r="IJM229" s="178"/>
      <c r="IJN229" s="177"/>
      <c r="IJO229" s="177"/>
      <c r="IJP229" s="177"/>
      <c r="IJQ229" s="178"/>
      <c r="IJR229" s="177"/>
      <c r="IJS229" s="178"/>
      <c r="IJT229" s="177"/>
      <c r="IJU229" s="178"/>
      <c r="IJV229" s="177"/>
      <c r="IJW229" s="178"/>
      <c r="IJX229" s="180"/>
      <c r="IJY229" s="181"/>
      <c r="IJZ229" s="181"/>
      <c r="IKA229" s="176"/>
      <c r="IKB229" s="177"/>
      <c r="IKC229" s="178"/>
      <c r="IKD229" s="177"/>
      <c r="IKE229" s="177"/>
      <c r="IKF229" s="177"/>
      <c r="IKG229" s="177"/>
      <c r="IKH229" s="177"/>
      <c r="IKI229" s="177"/>
      <c r="IKJ229" s="177"/>
      <c r="IKK229" s="177"/>
      <c r="IKL229" s="177"/>
      <c r="IKM229" s="177"/>
      <c r="IKN229" s="177"/>
      <c r="IKO229" s="177"/>
      <c r="IKP229" s="177"/>
      <c r="IKQ229" s="177"/>
      <c r="IKR229" s="178"/>
      <c r="IKS229" s="178"/>
      <c r="IKT229" s="177"/>
      <c r="IKU229" s="177"/>
      <c r="IKV229" s="177"/>
      <c r="IKW229" s="178"/>
      <c r="IKX229" s="177"/>
      <c r="IKY229" s="178"/>
      <c r="IKZ229" s="177"/>
      <c r="ILA229" s="178"/>
      <c r="ILB229" s="177"/>
      <c r="ILC229" s="178"/>
      <c r="ILD229" s="180"/>
      <c r="ILE229" s="181"/>
      <c r="ILF229" s="181"/>
      <c r="ILG229" s="176"/>
      <c r="ILH229" s="177"/>
      <c r="ILI229" s="178"/>
      <c r="ILJ229" s="177"/>
      <c r="ILK229" s="177"/>
      <c r="ILL229" s="177"/>
      <c r="ILM229" s="177"/>
      <c r="ILN229" s="177"/>
      <c r="ILO229" s="177"/>
      <c r="ILP229" s="177"/>
      <c r="ILQ229" s="177"/>
      <c r="ILR229" s="177"/>
      <c r="ILS229" s="177"/>
      <c r="ILT229" s="177"/>
      <c r="ILU229" s="177"/>
      <c r="ILV229" s="177"/>
      <c r="ILW229" s="177"/>
      <c r="ILX229" s="178"/>
      <c r="ILY229" s="178"/>
      <c r="ILZ229" s="177"/>
      <c r="IMA229" s="177"/>
      <c r="IMB229" s="177"/>
      <c r="IMC229" s="178"/>
      <c r="IMD229" s="177"/>
      <c r="IME229" s="178"/>
      <c r="IMF229" s="177"/>
      <c r="IMG229" s="178"/>
      <c r="IMH229" s="177"/>
      <c r="IMI229" s="178"/>
      <c r="IMJ229" s="180"/>
      <c r="IMK229" s="181"/>
      <c r="IML229" s="181"/>
      <c r="IMM229" s="176"/>
      <c r="IMN229" s="177"/>
      <c r="IMO229" s="178"/>
      <c r="IMP229" s="177"/>
      <c r="IMQ229" s="177"/>
      <c r="IMR229" s="177"/>
      <c r="IMS229" s="177"/>
      <c r="IMT229" s="177"/>
      <c r="IMU229" s="177"/>
      <c r="IMV229" s="177"/>
      <c r="IMW229" s="177"/>
      <c r="IMX229" s="177"/>
      <c r="IMY229" s="177"/>
      <c r="IMZ229" s="177"/>
      <c r="INA229" s="177"/>
      <c r="INB229" s="177"/>
      <c r="INC229" s="177"/>
      <c r="IND229" s="178"/>
      <c r="INE229" s="178"/>
      <c r="INF229" s="177"/>
      <c r="ING229" s="177"/>
      <c r="INH229" s="177"/>
      <c r="INI229" s="178"/>
      <c r="INJ229" s="177"/>
      <c r="INK229" s="178"/>
      <c r="INL229" s="177"/>
      <c r="INM229" s="178"/>
      <c r="INN229" s="177"/>
      <c r="INO229" s="178"/>
      <c r="INP229" s="180"/>
      <c r="INQ229" s="181"/>
      <c r="INR229" s="181"/>
      <c r="INS229" s="176"/>
      <c r="INT229" s="177"/>
      <c r="INU229" s="178"/>
      <c r="INV229" s="177"/>
      <c r="INW229" s="177"/>
      <c r="INX229" s="177"/>
      <c r="INY229" s="177"/>
      <c r="INZ229" s="177"/>
      <c r="IOA229" s="177"/>
      <c r="IOB229" s="177"/>
      <c r="IOC229" s="177"/>
      <c r="IOD229" s="177"/>
      <c r="IOE229" s="177"/>
      <c r="IOF229" s="177"/>
      <c r="IOG229" s="177"/>
      <c r="IOH229" s="177"/>
      <c r="IOI229" s="177"/>
      <c r="IOJ229" s="178"/>
      <c r="IOK229" s="178"/>
      <c r="IOL229" s="177"/>
      <c r="IOM229" s="177"/>
      <c r="ION229" s="177"/>
      <c r="IOO229" s="178"/>
      <c r="IOP229" s="177"/>
      <c r="IOQ229" s="178"/>
      <c r="IOR229" s="177"/>
      <c r="IOS229" s="178"/>
      <c r="IOT229" s="177"/>
      <c r="IOU229" s="178"/>
      <c r="IOV229" s="180"/>
      <c r="IOW229" s="181"/>
      <c r="IOX229" s="181"/>
      <c r="IOY229" s="176"/>
      <c r="IOZ229" s="177"/>
      <c r="IPA229" s="178"/>
      <c r="IPB229" s="177"/>
      <c r="IPC229" s="177"/>
      <c r="IPD229" s="177"/>
      <c r="IPE229" s="177"/>
      <c r="IPF229" s="177"/>
      <c r="IPG229" s="177"/>
      <c r="IPH229" s="177"/>
      <c r="IPI229" s="177"/>
      <c r="IPJ229" s="177"/>
      <c r="IPK229" s="177"/>
      <c r="IPL229" s="177"/>
      <c r="IPM229" s="177"/>
      <c r="IPN229" s="177"/>
      <c r="IPO229" s="177"/>
      <c r="IPP229" s="178"/>
      <c r="IPQ229" s="178"/>
      <c r="IPR229" s="177"/>
      <c r="IPS229" s="177"/>
      <c r="IPT229" s="177"/>
      <c r="IPU229" s="178"/>
      <c r="IPV229" s="177"/>
      <c r="IPW229" s="178"/>
      <c r="IPX229" s="177"/>
      <c r="IPY229" s="178"/>
      <c r="IPZ229" s="177"/>
      <c r="IQA229" s="178"/>
      <c r="IQB229" s="180"/>
      <c r="IQC229" s="181"/>
      <c r="IQD229" s="181"/>
      <c r="IQE229" s="176"/>
      <c r="IQF229" s="177"/>
      <c r="IQG229" s="178"/>
      <c r="IQH229" s="177"/>
      <c r="IQI229" s="177"/>
      <c r="IQJ229" s="177"/>
      <c r="IQK229" s="177"/>
      <c r="IQL229" s="177"/>
      <c r="IQM229" s="177"/>
      <c r="IQN229" s="177"/>
      <c r="IQO229" s="177"/>
      <c r="IQP229" s="177"/>
      <c r="IQQ229" s="177"/>
      <c r="IQR229" s="177"/>
      <c r="IQS229" s="177"/>
      <c r="IQT229" s="177"/>
      <c r="IQU229" s="177"/>
      <c r="IQV229" s="178"/>
      <c r="IQW229" s="178"/>
      <c r="IQX229" s="177"/>
      <c r="IQY229" s="177"/>
      <c r="IQZ229" s="177"/>
      <c r="IRA229" s="178"/>
      <c r="IRB229" s="177"/>
      <c r="IRC229" s="178"/>
      <c r="IRD229" s="177"/>
      <c r="IRE229" s="178"/>
      <c r="IRF229" s="177"/>
      <c r="IRG229" s="178"/>
      <c r="IRH229" s="180"/>
      <c r="IRI229" s="181"/>
      <c r="IRJ229" s="181"/>
      <c r="IRK229" s="176"/>
      <c r="IRL229" s="177"/>
      <c r="IRM229" s="178"/>
      <c r="IRN229" s="177"/>
      <c r="IRO229" s="177"/>
      <c r="IRP229" s="177"/>
      <c r="IRQ229" s="177"/>
      <c r="IRR229" s="177"/>
      <c r="IRS229" s="177"/>
      <c r="IRT229" s="177"/>
      <c r="IRU229" s="177"/>
      <c r="IRV229" s="177"/>
      <c r="IRW229" s="177"/>
      <c r="IRX229" s="177"/>
      <c r="IRY229" s="177"/>
      <c r="IRZ229" s="177"/>
      <c r="ISA229" s="177"/>
      <c r="ISB229" s="178"/>
      <c r="ISC229" s="178"/>
      <c r="ISD229" s="177"/>
      <c r="ISE229" s="177"/>
      <c r="ISF229" s="177"/>
      <c r="ISG229" s="178"/>
      <c r="ISH229" s="177"/>
      <c r="ISI229" s="178"/>
      <c r="ISJ229" s="177"/>
      <c r="ISK229" s="178"/>
      <c r="ISL229" s="177"/>
      <c r="ISM229" s="178"/>
      <c r="ISN229" s="180"/>
      <c r="ISO229" s="181"/>
      <c r="ISP229" s="181"/>
      <c r="ISQ229" s="176"/>
      <c r="ISR229" s="177"/>
      <c r="ISS229" s="178"/>
      <c r="IST229" s="177"/>
      <c r="ISU229" s="177"/>
      <c r="ISV229" s="177"/>
      <c r="ISW229" s="177"/>
      <c r="ISX229" s="177"/>
      <c r="ISY229" s="177"/>
      <c r="ISZ229" s="177"/>
      <c r="ITA229" s="177"/>
      <c r="ITB229" s="177"/>
      <c r="ITC229" s="177"/>
      <c r="ITD229" s="177"/>
      <c r="ITE229" s="177"/>
      <c r="ITF229" s="177"/>
      <c r="ITG229" s="177"/>
      <c r="ITH229" s="178"/>
      <c r="ITI229" s="178"/>
      <c r="ITJ229" s="177"/>
      <c r="ITK229" s="177"/>
      <c r="ITL229" s="177"/>
      <c r="ITM229" s="178"/>
      <c r="ITN229" s="177"/>
      <c r="ITO229" s="178"/>
      <c r="ITP229" s="177"/>
      <c r="ITQ229" s="178"/>
      <c r="ITR229" s="177"/>
      <c r="ITS229" s="178"/>
      <c r="ITT229" s="180"/>
      <c r="ITU229" s="181"/>
      <c r="ITV229" s="181"/>
      <c r="ITW229" s="176"/>
      <c r="ITX229" s="177"/>
      <c r="ITY229" s="178"/>
      <c r="ITZ229" s="177"/>
      <c r="IUA229" s="177"/>
      <c r="IUB229" s="177"/>
      <c r="IUC229" s="177"/>
      <c r="IUD229" s="177"/>
      <c r="IUE229" s="177"/>
      <c r="IUF229" s="177"/>
      <c r="IUG229" s="177"/>
      <c r="IUH229" s="177"/>
      <c r="IUI229" s="177"/>
      <c r="IUJ229" s="177"/>
      <c r="IUK229" s="177"/>
      <c r="IUL229" s="177"/>
      <c r="IUM229" s="177"/>
      <c r="IUN229" s="178"/>
      <c r="IUO229" s="178"/>
      <c r="IUP229" s="177"/>
      <c r="IUQ229" s="177"/>
      <c r="IUR229" s="177"/>
      <c r="IUS229" s="178"/>
      <c r="IUT229" s="177"/>
      <c r="IUU229" s="178"/>
      <c r="IUV229" s="177"/>
      <c r="IUW229" s="178"/>
      <c r="IUX229" s="177"/>
      <c r="IUY229" s="178"/>
      <c r="IUZ229" s="180"/>
      <c r="IVA229" s="181"/>
      <c r="IVB229" s="181"/>
      <c r="IVC229" s="176"/>
      <c r="IVD229" s="177"/>
      <c r="IVE229" s="178"/>
      <c r="IVF229" s="177"/>
      <c r="IVG229" s="177"/>
      <c r="IVH229" s="177"/>
      <c r="IVI229" s="177"/>
      <c r="IVJ229" s="177"/>
      <c r="IVK229" s="177"/>
      <c r="IVL229" s="177"/>
      <c r="IVM229" s="177"/>
      <c r="IVN229" s="177"/>
      <c r="IVO229" s="177"/>
      <c r="IVP229" s="177"/>
      <c r="IVQ229" s="177"/>
      <c r="IVR229" s="177"/>
      <c r="IVS229" s="177"/>
      <c r="IVT229" s="178"/>
      <c r="IVU229" s="178"/>
      <c r="IVV229" s="177"/>
      <c r="IVW229" s="177"/>
      <c r="IVX229" s="177"/>
      <c r="IVY229" s="178"/>
      <c r="IVZ229" s="177"/>
      <c r="IWA229" s="178"/>
      <c r="IWB229" s="177"/>
      <c r="IWC229" s="178"/>
      <c r="IWD229" s="177"/>
      <c r="IWE229" s="178"/>
      <c r="IWF229" s="180"/>
      <c r="IWG229" s="181"/>
      <c r="IWH229" s="181"/>
      <c r="IWI229" s="176"/>
      <c r="IWJ229" s="177"/>
      <c r="IWK229" s="178"/>
      <c r="IWL229" s="177"/>
      <c r="IWM229" s="177"/>
      <c r="IWN229" s="177"/>
      <c r="IWO229" s="177"/>
      <c r="IWP229" s="177"/>
      <c r="IWQ229" s="177"/>
      <c r="IWR229" s="177"/>
      <c r="IWS229" s="177"/>
      <c r="IWT229" s="177"/>
      <c r="IWU229" s="177"/>
      <c r="IWV229" s="177"/>
      <c r="IWW229" s="177"/>
      <c r="IWX229" s="177"/>
      <c r="IWY229" s="177"/>
      <c r="IWZ229" s="178"/>
      <c r="IXA229" s="178"/>
      <c r="IXB229" s="177"/>
      <c r="IXC229" s="177"/>
      <c r="IXD229" s="177"/>
      <c r="IXE229" s="178"/>
      <c r="IXF229" s="177"/>
      <c r="IXG229" s="178"/>
      <c r="IXH229" s="177"/>
      <c r="IXI229" s="178"/>
      <c r="IXJ229" s="177"/>
      <c r="IXK229" s="178"/>
      <c r="IXL229" s="180"/>
      <c r="IXM229" s="181"/>
      <c r="IXN229" s="181"/>
      <c r="IXO229" s="176"/>
      <c r="IXP229" s="177"/>
      <c r="IXQ229" s="178"/>
      <c r="IXR229" s="177"/>
      <c r="IXS229" s="177"/>
      <c r="IXT229" s="177"/>
      <c r="IXU229" s="177"/>
      <c r="IXV229" s="177"/>
      <c r="IXW229" s="177"/>
      <c r="IXX229" s="177"/>
      <c r="IXY229" s="177"/>
      <c r="IXZ229" s="177"/>
      <c r="IYA229" s="177"/>
      <c r="IYB229" s="177"/>
      <c r="IYC229" s="177"/>
      <c r="IYD229" s="177"/>
      <c r="IYE229" s="177"/>
      <c r="IYF229" s="178"/>
      <c r="IYG229" s="178"/>
      <c r="IYH229" s="177"/>
      <c r="IYI229" s="177"/>
      <c r="IYJ229" s="177"/>
      <c r="IYK229" s="178"/>
      <c r="IYL229" s="177"/>
      <c r="IYM229" s="178"/>
      <c r="IYN229" s="177"/>
      <c r="IYO229" s="178"/>
      <c r="IYP229" s="177"/>
      <c r="IYQ229" s="178"/>
      <c r="IYR229" s="180"/>
      <c r="IYS229" s="181"/>
      <c r="IYT229" s="181"/>
      <c r="IYU229" s="176"/>
      <c r="IYV229" s="177"/>
      <c r="IYW229" s="178"/>
      <c r="IYX229" s="177"/>
      <c r="IYY229" s="177"/>
      <c r="IYZ229" s="177"/>
      <c r="IZA229" s="177"/>
      <c r="IZB229" s="177"/>
      <c r="IZC229" s="177"/>
      <c r="IZD229" s="177"/>
      <c r="IZE229" s="177"/>
      <c r="IZF229" s="177"/>
      <c r="IZG229" s="177"/>
      <c r="IZH229" s="177"/>
      <c r="IZI229" s="177"/>
      <c r="IZJ229" s="177"/>
      <c r="IZK229" s="177"/>
      <c r="IZL229" s="178"/>
      <c r="IZM229" s="178"/>
      <c r="IZN229" s="177"/>
      <c r="IZO229" s="177"/>
      <c r="IZP229" s="177"/>
      <c r="IZQ229" s="178"/>
      <c r="IZR229" s="177"/>
      <c r="IZS229" s="178"/>
      <c r="IZT229" s="177"/>
      <c r="IZU229" s="178"/>
      <c r="IZV229" s="177"/>
      <c r="IZW229" s="178"/>
      <c r="IZX229" s="180"/>
      <c r="IZY229" s="181"/>
      <c r="IZZ229" s="181"/>
      <c r="JAA229" s="176"/>
      <c r="JAB229" s="177"/>
      <c r="JAC229" s="178"/>
      <c r="JAD229" s="177"/>
      <c r="JAE229" s="177"/>
      <c r="JAF229" s="177"/>
      <c r="JAG229" s="177"/>
      <c r="JAH229" s="177"/>
      <c r="JAI229" s="177"/>
      <c r="JAJ229" s="177"/>
      <c r="JAK229" s="177"/>
      <c r="JAL229" s="177"/>
      <c r="JAM229" s="177"/>
      <c r="JAN229" s="177"/>
      <c r="JAO229" s="177"/>
      <c r="JAP229" s="177"/>
      <c r="JAQ229" s="177"/>
      <c r="JAR229" s="178"/>
      <c r="JAS229" s="178"/>
      <c r="JAT229" s="177"/>
      <c r="JAU229" s="177"/>
      <c r="JAV229" s="177"/>
      <c r="JAW229" s="178"/>
      <c r="JAX229" s="177"/>
      <c r="JAY229" s="178"/>
      <c r="JAZ229" s="177"/>
      <c r="JBA229" s="178"/>
      <c r="JBB229" s="177"/>
      <c r="JBC229" s="178"/>
      <c r="JBD229" s="180"/>
      <c r="JBE229" s="181"/>
      <c r="JBF229" s="181"/>
      <c r="JBG229" s="176"/>
      <c r="JBH229" s="177"/>
      <c r="JBI229" s="178"/>
      <c r="JBJ229" s="177"/>
      <c r="JBK229" s="177"/>
      <c r="JBL229" s="177"/>
      <c r="JBM229" s="177"/>
      <c r="JBN229" s="177"/>
      <c r="JBO229" s="177"/>
      <c r="JBP229" s="177"/>
      <c r="JBQ229" s="177"/>
      <c r="JBR229" s="177"/>
      <c r="JBS229" s="177"/>
      <c r="JBT229" s="177"/>
      <c r="JBU229" s="177"/>
      <c r="JBV229" s="177"/>
      <c r="JBW229" s="177"/>
      <c r="JBX229" s="178"/>
      <c r="JBY229" s="178"/>
      <c r="JBZ229" s="177"/>
      <c r="JCA229" s="177"/>
      <c r="JCB229" s="177"/>
      <c r="JCC229" s="178"/>
      <c r="JCD229" s="177"/>
      <c r="JCE229" s="178"/>
      <c r="JCF229" s="177"/>
      <c r="JCG229" s="178"/>
      <c r="JCH229" s="177"/>
      <c r="JCI229" s="178"/>
      <c r="JCJ229" s="180"/>
      <c r="JCK229" s="181"/>
      <c r="JCL229" s="181"/>
      <c r="JCM229" s="176"/>
      <c r="JCN229" s="177"/>
      <c r="JCO229" s="178"/>
      <c r="JCP229" s="177"/>
      <c r="JCQ229" s="177"/>
      <c r="JCR229" s="177"/>
      <c r="JCS229" s="177"/>
      <c r="JCT229" s="177"/>
      <c r="JCU229" s="177"/>
      <c r="JCV229" s="177"/>
      <c r="JCW229" s="177"/>
      <c r="JCX229" s="177"/>
      <c r="JCY229" s="177"/>
      <c r="JCZ229" s="177"/>
      <c r="JDA229" s="177"/>
      <c r="JDB229" s="177"/>
      <c r="JDC229" s="177"/>
      <c r="JDD229" s="178"/>
      <c r="JDE229" s="178"/>
      <c r="JDF229" s="177"/>
      <c r="JDG229" s="177"/>
      <c r="JDH229" s="177"/>
      <c r="JDI229" s="178"/>
      <c r="JDJ229" s="177"/>
      <c r="JDK229" s="178"/>
      <c r="JDL229" s="177"/>
      <c r="JDM229" s="178"/>
      <c r="JDN229" s="177"/>
      <c r="JDO229" s="178"/>
      <c r="JDP229" s="180"/>
      <c r="JDQ229" s="181"/>
      <c r="JDR229" s="181"/>
      <c r="JDS229" s="176"/>
      <c r="JDT229" s="177"/>
      <c r="JDU229" s="178"/>
      <c r="JDV229" s="177"/>
      <c r="JDW229" s="177"/>
      <c r="JDX229" s="177"/>
      <c r="JDY229" s="177"/>
      <c r="JDZ229" s="177"/>
      <c r="JEA229" s="177"/>
      <c r="JEB229" s="177"/>
      <c r="JEC229" s="177"/>
      <c r="JED229" s="177"/>
      <c r="JEE229" s="177"/>
      <c r="JEF229" s="177"/>
      <c r="JEG229" s="177"/>
      <c r="JEH229" s="177"/>
      <c r="JEI229" s="177"/>
      <c r="JEJ229" s="178"/>
      <c r="JEK229" s="178"/>
      <c r="JEL229" s="177"/>
      <c r="JEM229" s="177"/>
      <c r="JEN229" s="177"/>
      <c r="JEO229" s="178"/>
      <c r="JEP229" s="177"/>
      <c r="JEQ229" s="178"/>
      <c r="JER229" s="177"/>
      <c r="JES229" s="178"/>
      <c r="JET229" s="177"/>
      <c r="JEU229" s="178"/>
      <c r="JEV229" s="180"/>
      <c r="JEW229" s="181"/>
      <c r="JEX229" s="181"/>
      <c r="JEY229" s="176"/>
      <c r="JEZ229" s="177"/>
      <c r="JFA229" s="178"/>
      <c r="JFB229" s="177"/>
      <c r="JFC229" s="177"/>
      <c r="JFD229" s="177"/>
      <c r="JFE229" s="177"/>
      <c r="JFF229" s="177"/>
      <c r="JFG229" s="177"/>
      <c r="JFH229" s="177"/>
      <c r="JFI229" s="177"/>
      <c r="JFJ229" s="177"/>
      <c r="JFK229" s="177"/>
      <c r="JFL229" s="177"/>
      <c r="JFM229" s="177"/>
      <c r="JFN229" s="177"/>
      <c r="JFO229" s="177"/>
      <c r="JFP229" s="178"/>
      <c r="JFQ229" s="178"/>
      <c r="JFR229" s="177"/>
      <c r="JFS229" s="177"/>
      <c r="JFT229" s="177"/>
      <c r="JFU229" s="178"/>
      <c r="JFV229" s="177"/>
      <c r="JFW229" s="178"/>
      <c r="JFX229" s="177"/>
      <c r="JFY229" s="178"/>
      <c r="JFZ229" s="177"/>
      <c r="JGA229" s="178"/>
      <c r="JGB229" s="180"/>
      <c r="JGC229" s="181"/>
      <c r="JGD229" s="181"/>
      <c r="JGE229" s="176"/>
      <c r="JGF229" s="177"/>
      <c r="JGG229" s="178"/>
      <c r="JGH229" s="177"/>
      <c r="JGI229" s="177"/>
      <c r="JGJ229" s="177"/>
      <c r="JGK229" s="177"/>
      <c r="JGL229" s="177"/>
      <c r="JGM229" s="177"/>
      <c r="JGN229" s="177"/>
      <c r="JGO229" s="177"/>
      <c r="JGP229" s="177"/>
      <c r="JGQ229" s="177"/>
      <c r="JGR229" s="177"/>
      <c r="JGS229" s="177"/>
      <c r="JGT229" s="177"/>
      <c r="JGU229" s="177"/>
      <c r="JGV229" s="178"/>
      <c r="JGW229" s="178"/>
      <c r="JGX229" s="177"/>
      <c r="JGY229" s="177"/>
      <c r="JGZ229" s="177"/>
      <c r="JHA229" s="178"/>
      <c r="JHB229" s="177"/>
      <c r="JHC229" s="178"/>
      <c r="JHD229" s="177"/>
      <c r="JHE229" s="178"/>
      <c r="JHF229" s="177"/>
      <c r="JHG229" s="178"/>
      <c r="JHH229" s="180"/>
      <c r="JHI229" s="181"/>
      <c r="JHJ229" s="181"/>
      <c r="JHK229" s="176"/>
      <c r="JHL229" s="177"/>
      <c r="JHM229" s="178"/>
      <c r="JHN229" s="177"/>
      <c r="JHO229" s="177"/>
      <c r="JHP229" s="177"/>
      <c r="JHQ229" s="177"/>
      <c r="JHR229" s="177"/>
      <c r="JHS229" s="177"/>
      <c r="JHT229" s="177"/>
      <c r="JHU229" s="177"/>
      <c r="JHV229" s="177"/>
      <c r="JHW229" s="177"/>
      <c r="JHX229" s="177"/>
      <c r="JHY229" s="177"/>
      <c r="JHZ229" s="177"/>
      <c r="JIA229" s="177"/>
      <c r="JIB229" s="178"/>
      <c r="JIC229" s="178"/>
      <c r="JID229" s="177"/>
      <c r="JIE229" s="177"/>
      <c r="JIF229" s="177"/>
      <c r="JIG229" s="178"/>
      <c r="JIH229" s="177"/>
      <c r="JII229" s="178"/>
      <c r="JIJ229" s="177"/>
      <c r="JIK229" s="178"/>
      <c r="JIL229" s="177"/>
      <c r="JIM229" s="178"/>
      <c r="JIN229" s="180"/>
      <c r="JIO229" s="181"/>
      <c r="JIP229" s="181"/>
      <c r="JIQ229" s="176"/>
      <c r="JIR229" s="177"/>
      <c r="JIS229" s="178"/>
      <c r="JIT229" s="177"/>
      <c r="JIU229" s="177"/>
      <c r="JIV229" s="177"/>
      <c r="JIW229" s="177"/>
      <c r="JIX229" s="177"/>
      <c r="JIY229" s="177"/>
      <c r="JIZ229" s="177"/>
      <c r="JJA229" s="177"/>
      <c r="JJB229" s="177"/>
      <c r="JJC229" s="177"/>
      <c r="JJD229" s="177"/>
      <c r="JJE229" s="177"/>
      <c r="JJF229" s="177"/>
      <c r="JJG229" s="177"/>
      <c r="JJH229" s="178"/>
      <c r="JJI229" s="178"/>
      <c r="JJJ229" s="177"/>
      <c r="JJK229" s="177"/>
      <c r="JJL229" s="177"/>
      <c r="JJM229" s="178"/>
      <c r="JJN229" s="177"/>
      <c r="JJO229" s="178"/>
      <c r="JJP229" s="177"/>
      <c r="JJQ229" s="178"/>
      <c r="JJR229" s="177"/>
      <c r="JJS229" s="178"/>
      <c r="JJT229" s="180"/>
      <c r="JJU229" s="181"/>
      <c r="JJV229" s="181"/>
      <c r="JJW229" s="176"/>
      <c r="JJX229" s="177"/>
      <c r="JJY229" s="178"/>
      <c r="JJZ229" s="177"/>
      <c r="JKA229" s="177"/>
      <c r="JKB229" s="177"/>
      <c r="JKC229" s="177"/>
      <c r="JKD229" s="177"/>
      <c r="JKE229" s="177"/>
      <c r="JKF229" s="177"/>
      <c r="JKG229" s="177"/>
      <c r="JKH229" s="177"/>
      <c r="JKI229" s="177"/>
      <c r="JKJ229" s="177"/>
      <c r="JKK229" s="177"/>
      <c r="JKL229" s="177"/>
      <c r="JKM229" s="177"/>
      <c r="JKN229" s="178"/>
      <c r="JKO229" s="178"/>
      <c r="JKP229" s="177"/>
      <c r="JKQ229" s="177"/>
      <c r="JKR229" s="177"/>
      <c r="JKS229" s="178"/>
      <c r="JKT229" s="177"/>
      <c r="JKU229" s="178"/>
      <c r="JKV229" s="177"/>
      <c r="JKW229" s="178"/>
      <c r="JKX229" s="177"/>
      <c r="JKY229" s="178"/>
      <c r="JKZ229" s="180"/>
      <c r="JLA229" s="181"/>
      <c r="JLB229" s="181"/>
      <c r="JLC229" s="176"/>
      <c r="JLD229" s="177"/>
      <c r="JLE229" s="178"/>
      <c r="JLF229" s="177"/>
      <c r="JLG229" s="177"/>
      <c r="JLH229" s="177"/>
      <c r="JLI229" s="177"/>
      <c r="JLJ229" s="177"/>
      <c r="JLK229" s="177"/>
      <c r="JLL229" s="177"/>
      <c r="JLM229" s="177"/>
      <c r="JLN229" s="177"/>
      <c r="JLO229" s="177"/>
      <c r="JLP229" s="177"/>
      <c r="JLQ229" s="177"/>
      <c r="JLR229" s="177"/>
      <c r="JLS229" s="177"/>
      <c r="JLT229" s="178"/>
      <c r="JLU229" s="178"/>
      <c r="JLV229" s="177"/>
      <c r="JLW229" s="177"/>
      <c r="JLX229" s="177"/>
      <c r="JLY229" s="178"/>
      <c r="JLZ229" s="177"/>
      <c r="JMA229" s="178"/>
      <c r="JMB229" s="177"/>
      <c r="JMC229" s="178"/>
      <c r="JMD229" s="177"/>
      <c r="JME229" s="178"/>
      <c r="JMF229" s="180"/>
      <c r="JMG229" s="181"/>
      <c r="JMH229" s="181"/>
      <c r="JMI229" s="176"/>
      <c r="JMJ229" s="177"/>
      <c r="JMK229" s="178"/>
      <c r="JML229" s="177"/>
      <c r="JMM229" s="177"/>
      <c r="JMN229" s="177"/>
      <c r="JMO229" s="177"/>
      <c r="JMP229" s="177"/>
      <c r="JMQ229" s="177"/>
      <c r="JMR229" s="177"/>
      <c r="JMS229" s="177"/>
      <c r="JMT229" s="177"/>
      <c r="JMU229" s="177"/>
      <c r="JMV229" s="177"/>
      <c r="JMW229" s="177"/>
      <c r="JMX229" s="177"/>
      <c r="JMY229" s="177"/>
      <c r="JMZ229" s="178"/>
      <c r="JNA229" s="178"/>
      <c r="JNB229" s="177"/>
      <c r="JNC229" s="177"/>
      <c r="JND229" s="177"/>
      <c r="JNE229" s="178"/>
      <c r="JNF229" s="177"/>
      <c r="JNG229" s="178"/>
      <c r="JNH229" s="177"/>
      <c r="JNI229" s="178"/>
      <c r="JNJ229" s="177"/>
      <c r="JNK229" s="178"/>
      <c r="JNL229" s="180"/>
      <c r="JNM229" s="181"/>
      <c r="JNN229" s="181"/>
      <c r="JNO229" s="176"/>
      <c r="JNP229" s="177"/>
      <c r="JNQ229" s="178"/>
      <c r="JNR229" s="177"/>
      <c r="JNS229" s="177"/>
      <c r="JNT229" s="177"/>
      <c r="JNU229" s="177"/>
      <c r="JNV229" s="177"/>
      <c r="JNW229" s="177"/>
      <c r="JNX229" s="177"/>
      <c r="JNY229" s="177"/>
      <c r="JNZ229" s="177"/>
      <c r="JOA229" s="177"/>
      <c r="JOB229" s="177"/>
      <c r="JOC229" s="177"/>
      <c r="JOD229" s="177"/>
      <c r="JOE229" s="177"/>
      <c r="JOF229" s="178"/>
      <c r="JOG229" s="178"/>
      <c r="JOH229" s="177"/>
      <c r="JOI229" s="177"/>
      <c r="JOJ229" s="177"/>
      <c r="JOK229" s="178"/>
      <c r="JOL229" s="177"/>
      <c r="JOM229" s="178"/>
      <c r="JON229" s="177"/>
      <c r="JOO229" s="178"/>
      <c r="JOP229" s="177"/>
      <c r="JOQ229" s="178"/>
      <c r="JOR229" s="180"/>
      <c r="JOS229" s="181"/>
      <c r="JOT229" s="181"/>
      <c r="JOU229" s="176"/>
      <c r="JOV229" s="177"/>
      <c r="JOW229" s="178"/>
      <c r="JOX229" s="177"/>
      <c r="JOY229" s="177"/>
      <c r="JOZ229" s="177"/>
      <c r="JPA229" s="177"/>
      <c r="JPB229" s="177"/>
      <c r="JPC229" s="177"/>
      <c r="JPD229" s="177"/>
      <c r="JPE229" s="177"/>
      <c r="JPF229" s="177"/>
      <c r="JPG229" s="177"/>
      <c r="JPH229" s="177"/>
      <c r="JPI229" s="177"/>
      <c r="JPJ229" s="177"/>
      <c r="JPK229" s="177"/>
      <c r="JPL229" s="178"/>
      <c r="JPM229" s="178"/>
      <c r="JPN229" s="177"/>
      <c r="JPO229" s="177"/>
      <c r="JPP229" s="177"/>
      <c r="JPQ229" s="178"/>
      <c r="JPR229" s="177"/>
      <c r="JPS229" s="178"/>
      <c r="JPT229" s="177"/>
      <c r="JPU229" s="178"/>
      <c r="JPV229" s="177"/>
      <c r="JPW229" s="178"/>
      <c r="JPX229" s="180"/>
      <c r="JPY229" s="181"/>
      <c r="JPZ229" s="181"/>
      <c r="JQA229" s="176"/>
      <c r="JQB229" s="177"/>
      <c r="JQC229" s="178"/>
      <c r="JQD229" s="177"/>
      <c r="JQE229" s="177"/>
      <c r="JQF229" s="177"/>
      <c r="JQG229" s="177"/>
      <c r="JQH229" s="177"/>
      <c r="JQI229" s="177"/>
      <c r="JQJ229" s="177"/>
      <c r="JQK229" s="177"/>
      <c r="JQL229" s="177"/>
      <c r="JQM229" s="177"/>
      <c r="JQN229" s="177"/>
      <c r="JQO229" s="177"/>
      <c r="JQP229" s="177"/>
      <c r="JQQ229" s="177"/>
      <c r="JQR229" s="178"/>
      <c r="JQS229" s="178"/>
      <c r="JQT229" s="177"/>
      <c r="JQU229" s="177"/>
      <c r="JQV229" s="177"/>
      <c r="JQW229" s="178"/>
      <c r="JQX229" s="177"/>
      <c r="JQY229" s="178"/>
      <c r="JQZ229" s="177"/>
      <c r="JRA229" s="178"/>
      <c r="JRB229" s="177"/>
      <c r="JRC229" s="178"/>
      <c r="JRD229" s="180"/>
      <c r="JRE229" s="181"/>
      <c r="JRF229" s="181"/>
      <c r="JRG229" s="176"/>
      <c r="JRH229" s="177"/>
      <c r="JRI229" s="178"/>
      <c r="JRJ229" s="177"/>
      <c r="JRK229" s="177"/>
      <c r="JRL229" s="177"/>
      <c r="JRM229" s="177"/>
      <c r="JRN229" s="177"/>
      <c r="JRO229" s="177"/>
      <c r="JRP229" s="177"/>
      <c r="JRQ229" s="177"/>
      <c r="JRR229" s="177"/>
      <c r="JRS229" s="177"/>
      <c r="JRT229" s="177"/>
      <c r="JRU229" s="177"/>
      <c r="JRV229" s="177"/>
      <c r="JRW229" s="177"/>
      <c r="JRX229" s="178"/>
      <c r="JRY229" s="178"/>
      <c r="JRZ229" s="177"/>
      <c r="JSA229" s="177"/>
      <c r="JSB229" s="177"/>
      <c r="JSC229" s="178"/>
      <c r="JSD229" s="177"/>
      <c r="JSE229" s="178"/>
      <c r="JSF229" s="177"/>
      <c r="JSG229" s="178"/>
      <c r="JSH229" s="177"/>
      <c r="JSI229" s="178"/>
      <c r="JSJ229" s="180"/>
      <c r="JSK229" s="181"/>
      <c r="JSL229" s="181"/>
      <c r="JSM229" s="176"/>
      <c r="JSN229" s="177"/>
      <c r="JSO229" s="178"/>
      <c r="JSP229" s="177"/>
      <c r="JSQ229" s="177"/>
      <c r="JSR229" s="177"/>
      <c r="JSS229" s="177"/>
      <c r="JST229" s="177"/>
      <c r="JSU229" s="177"/>
      <c r="JSV229" s="177"/>
      <c r="JSW229" s="177"/>
      <c r="JSX229" s="177"/>
      <c r="JSY229" s="177"/>
      <c r="JSZ229" s="177"/>
      <c r="JTA229" s="177"/>
      <c r="JTB229" s="177"/>
      <c r="JTC229" s="177"/>
      <c r="JTD229" s="178"/>
      <c r="JTE229" s="178"/>
      <c r="JTF229" s="177"/>
      <c r="JTG229" s="177"/>
      <c r="JTH229" s="177"/>
      <c r="JTI229" s="178"/>
      <c r="JTJ229" s="177"/>
      <c r="JTK229" s="178"/>
      <c r="JTL229" s="177"/>
      <c r="JTM229" s="178"/>
      <c r="JTN229" s="177"/>
      <c r="JTO229" s="178"/>
      <c r="JTP229" s="180"/>
      <c r="JTQ229" s="181"/>
      <c r="JTR229" s="181"/>
      <c r="JTS229" s="176"/>
      <c r="JTT229" s="177"/>
      <c r="JTU229" s="178"/>
      <c r="JTV229" s="177"/>
      <c r="JTW229" s="177"/>
      <c r="JTX229" s="177"/>
      <c r="JTY229" s="177"/>
      <c r="JTZ229" s="177"/>
      <c r="JUA229" s="177"/>
      <c r="JUB229" s="177"/>
      <c r="JUC229" s="177"/>
      <c r="JUD229" s="177"/>
      <c r="JUE229" s="177"/>
      <c r="JUF229" s="177"/>
      <c r="JUG229" s="177"/>
      <c r="JUH229" s="177"/>
      <c r="JUI229" s="177"/>
      <c r="JUJ229" s="178"/>
      <c r="JUK229" s="178"/>
      <c r="JUL229" s="177"/>
      <c r="JUM229" s="177"/>
      <c r="JUN229" s="177"/>
      <c r="JUO229" s="178"/>
      <c r="JUP229" s="177"/>
      <c r="JUQ229" s="178"/>
      <c r="JUR229" s="177"/>
      <c r="JUS229" s="178"/>
      <c r="JUT229" s="177"/>
      <c r="JUU229" s="178"/>
      <c r="JUV229" s="180"/>
      <c r="JUW229" s="181"/>
      <c r="JUX229" s="181"/>
      <c r="JUY229" s="176"/>
      <c r="JUZ229" s="177"/>
      <c r="JVA229" s="178"/>
      <c r="JVB229" s="177"/>
      <c r="JVC229" s="177"/>
      <c r="JVD229" s="177"/>
      <c r="JVE229" s="177"/>
      <c r="JVF229" s="177"/>
      <c r="JVG229" s="177"/>
      <c r="JVH229" s="177"/>
      <c r="JVI229" s="177"/>
      <c r="JVJ229" s="177"/>
      <c r="JVK229" s="177"/>
      <c r="JVL229" s="177"/>
      <c r="JVM229" s="177"/>
      <c r="JVN229" s="177"/>
      <c r="JVO229" s="177"/>
      <c r="JVP229" s="178"/>
      <c r="JVQ229" s="178"/>
      <c r="JVR229" s="177"/>
      <c r="JVS229" s="177"/>
      <c r="JVT229" s="177"/>
      <c r="JVU229" s="178"/>
      <c r="JVV229" s="177"/>
      <c r="JVW229" s="178"/>
      <c r="JVX229" s="177"/>
      <c r="JVY229" s="178"/>
      <c r="JVZ229" s="177"/>
      <c r="JWA229" s="178"/>
      <c r="JWB229" s="180"/>
      <c r="JWC229" s="181"/>
      <c r="JWD229" s="181"/>
      <c r="JWE229" s="176"/>
      <c r="JWF229" s="177"/>
      <c r="JWG229" s="178"/>
      <c r="JWH229" s="177"/>
      <c r="JWI229" s="177"/>
      <c r="JWJ229" s="177"/>
      <c r="JWK229" s="177"/>
      <c r="JWL229" s="177"/>
      <c r="JWM229" s="177"/>
      <c r="JWN229" s="177"/>
      <c r="JWO229" s="177"/>
      <c r="JWP229" s="177"/>
      <c r="JWQ229" s="177"/>
      <c r="JWR229" s="177"/>
      <c r="JWS229" s="177"/>
      <c r="JWT229" s="177"/>
      <c r="JWU229" s="177"/>
      <c r="JWV229" s="178"/>
      <c r="JWW229" s="178"/>
      <c r="JWX229" s="177"/>
      <c r="JWY229" s="177"/>
      <c r="JWZ229" s="177"/>
      <c r="JXA229" s="178"/>
      <c r="JXB229" s="177"/>
      <c r="JXC229" s="178"/>
      <c r="JXD229" s="177"/>
      <c r="JXE229" s="178"/>
      <c r="JXF229" s="177"/>
      <c r="JXG229" s="178"/>
      <c r="JXH229" s="180"/>
      <c r="JXI229" s="181"/>
      <c r="JXJ229" s="181"/>
      <c r="JXK229" s="176"/>
      <c r="JXL229" s="177"/>
      <c r="JXM229" s="178"/>
      <c r="JXN229" s="177"/>
      <c r="JXO229" s="177"/>
      <c r="JXP229" s="177"/>
      <c r="JXQ229" s="177"/>
      <c r="JXR229" s="177"/>
      <c r="JXS229" s="177"/>
      <c r="JXT229" s="177"/>
      <c r="JXU229" s="177"/>
      <c r="JXV229" s="177"/>
      <c r="JXW229" s="177"/>
      <c r="JXX229" s="177"/>
      <c r="JXY229" s="177"/>
      <c r="JXZ229" s="177"/>
      <c r="JYA229" s="177"/>
      <c r="JYB229" s="178"/>
      <c r="JYC229" s="178"/>
      <c r="JYD229" s="177"/>
      <c r="JYE229" s="177"/>
      <c r="JYF229" s="177"/>
      <c r="JYG229" s="178"/>
      <c r="JYH229" s="177"/>
      <c r="JYI229" s="178"/>
      <c r="JYJ229" s="177"/>
      <c r="JYK229" s="178"/>
      <c r="JYL229" s="177"/>
      <c r="JYM229" s="178"/>
      <c r="JYN229" s="180"/>
      <c r="JYO229" s="181"/>
      <c r="JYP229" s="181"/>
      <c r="JYQ229" s="176"/>
      <c r="JYR229" s="177"/>
      <c r="JYS229" s="178"/>
      <c r="JYT229" s="177"/>
      <c r="JYU229" s="177"/>
      <c r="JYV229" s="177"/>
      <c r="JYW229" s="177"/>
      <c r="JYX229" s="177"/>
      <c r="JYY229" s="177"/>
      <c r="JYZ229" s="177"/>
      <c r="JZA229" s="177"/>
      <c r="JZB229" s="177"/>
      <c r="JZC229" s="177"/>
      <c r="JZD229" s="177"/>
      <c r="JZE229" s="177"/>
      <c r="JZF229" s="177"/>
      <c r="JZG229" s="177"/>
      <c r="JZH229" s="178"/>
      <c r="JZI229" s="178"/>
      <c r="JZJ229" s="177"/>
      <c r="JZK229" s="177"/>
      <c r="JZL229" s="177"/>
      <c r="JZM229" s="178"/>
      <c r="JZN229" s="177"/>
      <c r="JZO229" s="178"/>
      <c r="JZP229" s="177"/>
      <c r="JZQ229" s="178"/>
      <c r="JZR229" s="177"/>
      <c r="JZS229" s="178"/>
      <c r="JZT229" s="180"/>
      <c r="JZU229" s="181"/>
      <c r="JZV229" s="181"/>
      <c r="JZW229" s="176"/>
      <c r="JZX229" s="177"/>
      <c r="JZY229" s="178"/>
      <c r="JZZ229" s="177"/>
      <c r="KAA229" s="177"/>
      <c r="KAB229" s="177"/>
      <c r="KAC229" s="177"/>
      <c r="KAD229" s="177"/>
      <c r="KAE229" s="177"/>
      <c r="KAF229" s="177"/>
      <c r="KAG229" s="177"/>
      <c r="KAH229" s="177"/>
      <c r="KAI229" s="177"/>
      <c r="KAJ229" s="177"/>
      <c r="KAK229" s="177"/>
      <c r="KAL229" s="177"/>
      <c r="KAM229" s="177"/>
      <c r="KAN229" s="178"/>
      <c r="KAO229" s="178"/>
      <c r="KAP229" s="177"/>
      <c r="KAQ229" s="177"/>
      <c r="KAR229" s="177"/>
      <c r="KAS229" s="178"/>
      <c r="KAT229" s="177"/>
      <c r="KAU229" s="178"/>
      <c r="KAV229" s="177"/>
      <c r="KAW229" s="178"/>
      <c r="KAX229" s="177"/>
      <c r="KAY229" s="178"/>
      <c r="KAZ229" s="180"/>
      <c r="KBA229" s="181"/>
      <c r="KBB229" s="181"/>
      <c r="KBC229" s="176"/>
      <c r="KBD229" s="177"/>
      <c r="KBE229" s="178"/>
      <c r="KBF229" s="177"/>
      <c r="KBG229" s="177"/>
      <c r="KBH229" s="177"/>
      <c r="KBI229" s="177"/>
      <c r="KBJ229" s="177"/>
      <c r="KBK229" s="177"/>
      <c r="KBL229" s="177"/>
      <c r="KBM229" s="177"/>
      <c r="KBN229" s="177"/>
      <c r="KBO229" s="177"/>
      <c r="KBP229" s="177"/>
      <c r="KBQ229" s="177"/>
      <c r="KBR229" s="177"/>
      <c r="KBS229" s="177"/>
      <c r="KBT229" s="178"/>
      <c r="KBU229" s="178"/>
      <c r="KBV229" s="177"/>
      <c r="KBW229" s="177"/>
      <c r="KBX229" s="177"/>
      <c r="KBY229" s="178"/>
      <c r="KBZ229" s="177"/>
      <c r="KCA229" s="178"/>
      <c r="KCB229" s="177"/>
      <c r="KCC229" s="178"/>
      <c r="KCD229" s="177"/>
      <c r="KCE229" s="178"/>
      <c r="KCF229" s="180"/>
      <c r="KCG229" s="181"/>
      <c r="KCH229" s="181"/>
      <c r="KCI229" s="176"/>
      <c r="KCJ229" s="177"/>
      <c r="KCK229" s="178"/>
      <c r="KCL229" s="177"/>
      <c r="KCM229" s="177"/>
      <c r="KCN229" s="177"/>
      <c r="KCO229" s="177"/>
      <c r="KCP229" s="177"/>
      <c r="KCQ229" s="177"/>
      <c r="KCR229" s="177"/>
      <c r="KCS229" s="177"/>
      <c r="KCT229" s="177"/>
      <c r="KCU229" s="177"/>
      <c r="KCV229" s="177"/>
      <c r="KCW229" s="177"/>
      <c r="KCX229" s="177"/>
      <c r="KCY229" s="177"/>
      <c r="KCZ229" s="178"/>
      <c r="KDA229" s="178"/>
      <c r="KDB229" s="177"/>
      <c r="KDC229" s="177"/>
      <c r="KDD229" s="177"/>
      <c r="KDE229" s="178"/>
      <c r="KDF229" s="177"/>
      <c r="KDG229" s="178"/>
      <c r="KDH229" s="177"/>
      <c r="KDI229" s="178"/>
      <c r="KDJ229" s="177"/>
      <c r="KDK229" s="178"/>
      <c r="KDL229" s="180"/>
      <c r="KDM229" s="181"/>
      <c r="KDN229" s="181"/>
      <c r="KDO229" s="176"/>
      <c r="KDP229" s="177"/>
      <c r="KDQ229" s="178"/>
      <c r="KDR229" s="177"/>
      <c r="KDS229" s="177"/>
      <c r="KDT229" s="177"/>
      <c r="KDU229" s="177"/>
      <c r="KDV229" s="177"/>
      <c r="KDW229" s="177"/>
      <c r="KDX229" s="177"/>
      <c r="KDY229" s="177"/>
      <c r="KDZ229" s="177"/>
      <c r="KEA229" s="177"/>
      <c r="KEB229" s="177"/>
      <c r="KEC229" s="177"/>
      <c r="KED229" s="177"/>
      <c r="KEE229" s="177"/>
      <c r="KEF229" s="178"/>
      <c r="KEG229" s="178"/>
      <c r="KEH229" s="177"/>
      <c r="KEI229" s="177"/>
      <c r="KEJ229" s="177"/>
      <c r="KEK229" s="178"/>
      <c r="KEL229" s="177"/>
      <c r="KEM229" s="178"/>
      <c r="KEN229" s="177"/>
      <c r="KEO229" s="178"/>
      <c r="KEP229" s="177"/>
      <c r="KEQ229" s="178"/>
      <c r="KER229" s="180"/>
      <c r="KES229" s="181"/>
      <c r="KET229" s="181"/>
      <c r="KEU229" s="176"/>
      <c r="KEV229" s="177"/>
      <c r="KEW229" s="178"/>
      <c r="KEX229" s="177"/>
      <c r="KEY229" s="177"/>
      <c r="KEZ229" s="177"/>
      <c r="KFA229" s="177"/>
      <c r="KFB229" s="177"/>
      <c r="KFC229" s="177"/>
      <c r="KFD229" s="177"/>
      <c r="KFE229" s="177"/>
      <c r="KFF229" s="177"/>
      <c r="KFG229" s="177"/>
      <c r="KFH229" s="177"/>
      <c r="KFI229" s="177"/>
      <c r="KFJ229" s="177"/>
      <c r="KFK229" s="177"/>
      <c r="KFL229" s="178"/>
      <c r="KFM229" s="178"/>
      <c r="KFN229" s="177"/>
      <c r="KFO229" s="177"/>
      <c r="KFP229" s="177"/>
      <c r="KFQ229" s="178"/>
      <c r="KFR229" s="177"/>
      <c r="KFS229" s="178"/>
      <c r="KFT229" s="177"/>
      <c r="KFU229" s="178"/>
      <c r="KFV229" s="177"/>
      <c r="KFW229" s="178"/>
      <c r="KFX229" s="180"/>
      <c r="KFY229" s="181"/>
      <c r="KFZ229" s="181"/>
      <c r="KGA229" s="176"/>
      <c r="KGB229" s="177"/>
      <c r="KGC229" s="178"/>
      <c r="KGD229" s="177"/>
      <c r="KGE229" s="177"/>
      <c r="KGF229" s="177"/>
      <c r="KGG229" s="177"/>
      <c r="KGH229" s="177"/>
      <c r="KGI229" s="177"/>
      <c r="KGJ229" s="177"/>
      <c r="KGK229" s="177"/>
      <c r="KGL229" s="177"/>
      <c r="KGM229" s="177"/>
      <c r="KGN229" s="177"/>
      <c r="KGO229" s="177"/>
      <c r="KGP229" s="177"/>
      <c r="KGQ229" s="177"/>
      <c r="KGR229" s="178"/>
      <c r="KGS229" s="178"/>
      <c r="KGT229" s="177"/>
      <c r="KGU229" s="177"/>
      <c r="KGV229" s="177"/>
      <c r="KGW229" s="178"/>
      <c r="KGX229" s="177"/>
      <c r="KGY229" s="178"/>
      <c r="KGZ229" s="177"/>
      <c r="KHA229" s="178"/>
      <c r="KHB229" s="177"/>
      <c r="KHC229" s="178"/>
      <c r="KHD229" s="180"/>
      <c r="KHE229" s="181"/>
      <c r="KHF229" s="181"/>
      <c r="KHG229" s="176"/>
      <c r="KHH229" s="177"/>
      <c r="KHI229" s="178"/>
      <c r="KHJ229" s="177"/>
      <c r="KHK229" s="177"/>
      <c r="KHL229" s="177"/>
      <c r="KHM229" s="177"/>
      <c r="KHN229" s="177"/>
      <c r="KHO229" s="177"/>
      <c r="KHP229" s="177"/>
      <c r="KHQ229" s="177"/>
      <c r="KHR229" s="177"/>
      <c r="KHS229" s="177"/>
      <c r="KHT229" s="177"/>
      <c r="KHU229" s="177"/>
      <c r="KHV229" s="177"/>
      <c r="KHW229" s="177"/>
      <c r="KHX229" s="178"/>
      <c r="KHY229" s="178"/>
      <c r="KHZ229" s="177"/>
      <c r="KIA229" s="177"/>
      <c r="KIB229" s="177"/>
      <c r="KIC229" s="178"/>
      <c r="KID229" s="177"/>
      <c r="KIE229" s="178"/>
      <c r="KIF229" s="177"/>
      <c r="KIG229" s="178"/>
      <c r="KIH229" s="177"/>
      <c r="KII229" s="178"/>
      <c r="KIJ229" s="180"/>
      <c r="KIK229" s="181"/>
      <c r="KIL229" s="181"/>
      <c r="KIM229" s="176"/>
      <c r="KIN229" s="177"/>
      <c r="KIO229" s="178"/>
      <c r="KIP229" s="177"/>
      <c r="KIQ229" s="177"/>
      <c r="KIR229" s="177"/>
      <c r="KIS229" s="177"/>
      <c r="KIT229" s="177"/>
      <c r="KIU229" s="177"/>
      <c r="KIV229" s="177"/>
      <c r="KIW229" s="177"/>
      <c r="KIX229" s="177"/>
      <c r="KIY229" s="177"/>
      <c r="KIZ229" s="177"/>
      <c r="KJA229" s="177"/>
      <c r="KJB229" s="177"/>
      <c r="KJC229" s="177"/>
      <c r="KJD229" s="178"/>
      <c r="KJE229" s="178"/>
      <c r="KJF229" s="177"/>
      <c r="KJG229" s="177"/>
      <c r="KJH229" s="177"/>
      <c r="KJI229" s="178"/>
      <c r="KJJ229" s="177"/>
      <c r="KJK229" s="178"/>
      <c r="KJL229" s="177"/>
      <c r="KJM229" s="178"/>
      <c r="KJN229" s="177"/>
      <c r="KJO229" s="178"/>
      <c r="KJP229" s="180"/>
      <c r="KJQ229" s="181"/>
      <c r="KJR229" s="181"/>
      <c r="KJS229" s="176"/>
      <c r="KJT229" s="177"/>
      <c r="KJU229" s="178"/>
      <c r="KJV229" s="177"/>
      <c r="KJW229" s="177"/>
      <c r="KJX229" s="177"/>
      <c r="KJY229" s="177"/>
      <c r="KJZ229" s="177"/>
      <c r="KKA229" s="177"/>
      <c r="KKB229" s="177"/>
      <c r="KKC229" s="177"/>
      <c r="KKD229" s="177"/>
      <c r="KKE229" s="177"/>
      <c r="KKF229" s="177"/>
      <c r="KKG229" s="177"/>
      <c r="KKH229" s="177"/>
      <c r="KKI229" s="177"/>
      <c r="KKJ229" s="178"/>
      <c r="KKK229" s="178"/>
      <c r="KKL229" s="177"/>
      <c r="KKM229" s="177"/>
      <c r="KKN229" s="177"/>
      <c r="KKO229" s="178"/>
      <c r="KKP229" s="177"/>
      <c r="KKQ229" s="178"/>
      <c r="KKR229" s="177"/>
      <c r="KKS229" s="178"/>
      <c r="KKT229" s="177"/>
      <c r="KKU229" s="178"/>
      <c r="KKV229" s="180"/>
      <c r="KKW229" s="181"/>
      <c r="KKX229" s="181"/>
      <c r="KKY229" s="176"/>
      <c r="KKZ229" s="177"/>
      <c r="KLA229" s="178"/>
      <c r="KLB229" s="177"/>
      <c r="KLC229" s="177"/>
      <c r="KLD229" s="177"/>
      <c r="KLE229" s="177"/>
      <c r="KLF229" s="177"/>
      <c r="KLG229" s="177"/>
      <c r="KLH229" s="177"/>
      <c r="KLI229" s="177"/>
      <c r="KLJ229" s="177"/>
      <c r="KLK229" s="177"/>
      <c r="KLL229" s="177"/>
      <c r="KLM229" s="177"/>
      <c r="KLN229" s="177"/>
      <c r="KLO229" s="177"/>
      <c r="KLP229" s="178"/>
      <c r="KLQ229" s="178"/>
      <c r="KLR229" s="177"/>
      <c r="KLS229" s="177"/>
      <c r="KLT229" s="177"/>
      <c r="KLU229" s="178"/>
      <c r="KLV229" s="177"/>
      <c r="KLW229" s="178"/>
      <c r="KLX229" s="177"/>
      <c r="KLY229" s="178"/>
      <c r="KLZ229" s="177"/>
      <c r="KMA229" s="178"/>
      <c r="KMB229" s="180"/>
      <c r="KMC229" s="181"/>
      <c r="KMD229" s="181"/>
      <c r="KME229" s="176"/>
      <c r="KMF229" s="177"/>
      <c r="KMG229" s="178"/>
      <c r="KMH229" s="177"/>
      <c r="KMI229" s="177"/>
      <c r="KMJ229" s="177"/>
      <c r="KMK229" s="177"/>
      <c r="KML229" s="177"/>
      <c r="KMM229" s="177"/>
      <c r="KMN229" s="177"/>
      <c r="KMO229" s="177"/>
      <c r="KMP229" s="177"/>
      <c r="KMQ229" s="177"/>
      <c r="KMR229" s="177"/>
      <c r="KMS229" s="177"/>
      <c r="KMT229" s="177"/>
      <c r="KMU229" s="177"/>
      <c r="KMV229" s="178"/>
      <c r="KMW229" s="178"/>
      <c r="KMX229" s="177"/>
      <c r="KMY229" s="177"/>
      <c r="KMZ229" s="177"/>
      <c r="KNA229" s="178"/>
      <c r="KNB229" s="177"/>
      <c r="KNC229" s="178"/>
      <c r="KND229" s="177"/>
      <c r="KNE229" s="178"/>
      <c r="KNF229" s="177"/>
      <c r="KNG229" s="178"/>
      <c r="KNH229" s="180"/>
      <c r="KNI229" s="181"/>
      <c r="KNJ229" s="181"/>
      <c r="KNK229" s="176"/>
      <c r="KNL229" s="177"/>
      <c r="KNM229" s="178"/>
      <c r="KNN229" s="177"/>
      <c r="KNO229" s="177"/>
      <c r="KNP229" s="177"/>
      <c r="KNQ229" s="177"/>
      <c r="KNR229" s="177"/>
      <c r="KNS229" s="177"/>
      <c r="KNT229" s="177"/>
      <c r="KNU229" s="177"/>
      <c r="KNV229" s="177"/>
      <c r="KNW229" s="177"/>
      <c r="KNX229" s="177"/>
      <c r="KNY229" s="177"/>
      <c r="KNZ229" s="177"/>
      <c r="KOA229" s="177"/>
      <c r="KOB229" s="178"/>
      <c r="KOC229" s="178"/>
      <c r="KOD229" s="177"/>
      <c r="KOE229" s="177"/>
      <c r="KOF229" s="177"/>
      <c r="KOG229" s="178"/>
      <c r="KOH229" s="177"/>
      <c r="KOI229" s="178"/>
      <c r="KOJ229" s="177"/>
      <c r="KOK229" s="178"/>
      <c r="KOL229" s="177"/>
      <c r="KOM229" s="178"/>
      <c r="KON229" s="180"/>
      <c r="KOO229" s="181"/>
      <c r="KOP229" s="181"/>
      <c r="KOQ229" s="176"/>
      <c r="KOR229" s="177"/>
      <c r="KOS229" s="178"/>
      <c r="KOT229" s="177"/>
      <c r="KOU229" s="177"/>
      <c r="KOV229" s="177"/>
      <c r="KOW229" s="177"/>
      <c r="KOX229" s="177"/>
      <c r="KOY229" s="177"/>
      <c r="KOZ229" s="177"/>
      <c r="KPA229" s="177"/>
      <c r="KPB229" s="177"/>
      <c r="KPC229" s="177"/>
      <c r="KPD229" s="177"/>
      <c r="KPE229" s="177"/>
      <c r="KPF229" s="177"/>
      <c r="KPG229" s="177"/>
      <c r="KPH229" s="178"/>
      <c r="KPI229" s="178"/>
      <c r="KPJ229" s="177"/>
      <c r="KPK229" s="177"/>
      <c r="KPL229" s="177"/>
      <c r="KPM229" s="178"/>
      <c r="KPN229" s="177"/>
      <c r="KPO229" s="178"/>
      <c r="KPP229" s="177"/>
      <c r="KPQ229" s="178"/>
      <c r="KPR229" s="177"/>
      <c r="KPS229" s="178"/>
      <c r="KPT229" s="180"/>
      <c r="KPU229" s="181"/>
      <c r="KPV229" s="181"/>
      <c r="KPW229" s="176"/>
      <c r="KPX229" s="177"/>
      <c r="KPY229" s="178"/>
      <c r="KPZ229" s="177"/>
      <c r="KQA229" s="177"/>
      <c r="KQB229" s="177"/>
      <c r="KQC229" s="177"/>
      <c r="KQD229" s="177"/>
      <c r="KQE229" s="177"/>
      <c r="KQF229" s="177"/>
      <c r="KQG229" s="177"/>
      <c r="KQH229" s="177"/>
      <c r="KQI229" s="177"/>
      <c r="KQJ229" s="177"/>
      <c r="KQK229" s="177"/>
      <c r="KQL229" s="177"/>
      <c r="KQM229" s="177"/>
      <c r="KQN229" s="178"/>
      <c r="KQO229" s="178"/>
      <c r="KQP229" s="177"/>
      <c r="KQQ229" s="177"/>
      <c r="KQR229" s="177"/>
      <c r="KQS229" s="178"/>
      <c r="KQT229" s="177"/>
      <c r="KQU229" s="178"/>
      <c r="KQV229" s="177"/>
      <c r="KQW229" s="178"/>
      <c r="KQX229" s="177"/>
      <c r="KQY229" s="178"/>
      <c r="KQZ229" s="180"/>
      <c r="KRA229" s="181"/>
      <c r="KRB229" s="181"/>
      <c r="KRC229" s="176"/>
      <c r="KRD229" s="177"/>
      <c r="KRE229" s="178"/>
      <c r="KRF229" s="177"/>
      <c r="KRG229" s="177"/>
      <c r="KRH229" s="177"/>
      <c r="KRI229" s="177"/>
      <c r="KRJ229" s="177"/>
      <c r="KRK229" s="177"/>
      <c r="KRL229" s="177"/>
      <c r="KRM229" s="177"/>
      <c r="KRN229" s="177"/>
      <c r="KRO229" s="177"/>
      <c r="KRP229" s="177"/>
      <c r="KRQ229" s="177"/>
      <c r="KRR229" s="177"/>
      <c r="KRS229" s="177"/>
      <c r="KRT229" s="178"/>
      <c r="KRU229" s="178"/>
      <c r="KRV229" s="177"/>
      <c r="KRW229" s="177"/>
      <c r="KRX229" s="177"/>
      <c r="KRY229" s="178"/>
      <c r="KRZ229" s="177"/>
      <c r="KSA229" s="178"/>
      <c r="KSB229" s="177"/>
      <c r="KSC229" s="178"/>
      <c r="KSD229" s="177"/>
      <c r="KSE229" s="178"/>
      <c r="KSF229" s="180"/>
      <c r="KSG229" s="181"/>
      <c r="KSH229" s="181"/>
      <c r="KSI229" s="176"/>
      <c r="KSJ229" s="177"/>
      <c r="KSK229" s="178"/>
      <c r="KSL229" s="177"/>
      <c r="KSM229" s="177"/>
      <c r="KSN229" s="177"/>
      <c r="KSO229" s="177"/>
      <c r="KSP229" s="177"/>
      <c r="KSQ229" s="177"/>
      <c r="KSR229" s="177"/>
      <c r="KSS229" s="177"/>
      <c r="KST229" s="177"/>
      <c r="KSU229" s="177"/>
      <c r="KSV229" s="177"/>
      <c r="KSW229" s="177"/>
      <c r="KSX229" s="177"/>
      <c r="KSY229" s="177"/>
      <c r="KSZ229" s="178"/>
      <c r="KTA229" s="178"/>
      <c r="KTB229" s="177"/>
      <c r="KTC229" s="177"/>
      <c r="KTD229" s="177"/>
      <c r="KTE229" s="178"/>
      <c r="KTF229" s="177"/>
      <c r="KTG229" s="178"/>
      <c r="KTH229" s="177"/>
      <c r="KTI229" s="178"/>
      <c r="KTJ229" s="177"/>
      <c r="KTK229" s="178"/>
      <c r="KTL229" s="180"/>
      <c r="KTM229" s="181"/>
      <c r="KTN229" s="181"/>
      <c r="KTO229" s="176"/>
      <c r="KTP229" s="177"/>
      <c r="KTQ229" s="178"/>
      <c r="KTR229" s="177"/>
      <c r="KTS229" s="177"/>
      <c r="KTT229" s="177"/>
      <c r="KTU229" s="177"/>
      <c r="KTV229" s="177"/>
      <c r="KTW229" s="177"/>
      <c r="KTX229" s="177"/>
      <c r="KTY229" s="177"/>
      <c r="KTZ229" s="177"/>
      <c r="KUA229" s="177"/>
      <c r="KUB229" s="177"/>
      <c r="KUC229" s="177"/>
      <c r="KUD229" s="177"/>
      <c r="KUE229" s="177"/>
      <c r="KUF229" s="178"/>
      <c r="KUG229" s="178"/>
      <c r="KUH229" s="177"/>
      <c r="KUI229" s="177"/>
      <c r="KUJ229" s="177"/>
      <c r="KUK229" s="178"/>
      <c r="KUL229" s="177"/>
      <c r="KUM229" s="178"/>
      <c r="KUN229" s="177"/>
      <c r="KUO229" s="178"/>
      <c r="KUP229" s="177"/>
      <c r="KUQ229" s="178"/>
      <c r="KUR229" s="180"/>
      <c r="KUS229" s="181"/>
      <c r="KUT229" s="181"/>
      <c r="KUU229" s="176"/>
      <c r="KUV229" s="177"/>
      <c r="KUW229" s="178"/>
      <c r="KUX229" s="177"/>
      <c r="KUY229" s="177"/>
      <c r="KUZ229" s="177"/>
      <c r="KVA229" s="177"/>
      <c r="KVB229" s="177"/>
      <c r="KVC229" s="177"/>
      <c r="KVD229" s="177"/>
      <c r="KVE229" s="177"/>
      <c r="KVF229" s="177"/>
      <c r="KVG229" s="177"/>
      <c r="KVH229" s="177"/>
      <c r="KVI229" s="177"/>
      <c r="KVJ229" s="177"/>
      <c r="KVK229" s="177"/>
      <c r="KVL229" s="178"/>
      <c r="KVM229" s="178"/>
      <c r="KVN229" s="177"/>
      <c r="KVO229" s="177"/>
      <c r="KVP229" s="177"/>
      <c r="KVQ229" s="178"/>
      <c r="KVR229" s="177"/>
      <c r="KVS229" s="178"/>
      <c r="KVT229" s="177"/>
      <c r="KVU229" s="178"/>
      <c r="KVV229" s="177"/>
      <c r="KVW229" s="178"/>
      <c r="KVX229" s="180"/>
      <c r="KVY229" s="181"/>
      <c r="KVZ229" s="181"/>
      <c r="KWA229" s="176"/>
      <c r="KWB229" s="177"/>
      <c r="KWC229" s="178"/>
      <c r="KWD229" s="177"/>
      <c r="KWE229" s="177"/>
      <c r="KWF229" s="177"/>
      <c r="KWG229" s="177"/>
      <c r="KWH229" s="177"/>
      <c r="KWI229" s="177"/>
      <c r="KWJ229" s="177"/>
      <c r="KWK229" s="177"/>
      <c r="KWL229" s="177"/>
      <c r="KWM229" s="177"/>
      <c r="KWN229" s="177"/>
      <c r="KWO229" s="177"/>
      <c r="KWP229" s="177"/>
      <c r="KWQ229" s="177"/>
      <c r="KWR229" s="178"/>
      <c r="KWS229" s="178"/>
      <c r="KWT229" s="177"/>
      <c r="KWU229" s="177"/>
      <c r="KWV229" s="177"/>
      <c r="KWW229" s="178"/>
      <c r="KWX229" s="177"/>
      <c r="KWY229" s="178"/>
      <c r="KWZ229" s="177"/>
      <c r="KXA229" s="178"/>
      <c r="KXB229" s="177"/>
      <c r="KXC229" s="178"/>
      <c r="KXD229" s="180"/>
      <c r="KXE229" s="181"/>
      <c r="KXF229" s="181"/>
      <c r="KXG229" s="176"/>
      <c r="KXH229" s="177"/>
      <c r="KXI229" s="178"/>
      <c r="KXJ229" s="177"/>
      <c r="KXK229" s="177"/>
      <c r="KXL229" s="177"/>
      <c r="KXM229" s="177"/>
      <c r="KXN229" s="177"/>
      <c r="KXO229" s="177"/>
      <c r="KXP229" s="177"/>
      <c r="KXQ229" s="177"/>
      <c r="KXR229" s="177"/>
      <c r="KXS229" s="177"/>
      <c r="KXT229" s="177"/>
      <c r="KXU229" s="177"/>
      <c r="KXV229" s="177"/>
      <c r="KXW229" s="177"/>
      <c r="KXX229" s="178"/>
      <c r="KXY229" s="178"/>
      <c r="KXZ229" s="177"/>
      <c r="KYA229" s="177"/>
      <c r="KYB229" s="177"/>
      <c r="KYC229" s="178"/>
      <c r="KYD229" s="177"/>
      <c r="KYE229" s="178"/>
      <c r="KYF229" s="177"/>
      <c r="KYG229" s="178"/>
      <c r="KYH229" s="177"/>
      <c r="KYI229" s="178"/>
      <c r="KYJ229" s="180"/>
      <c r="KYK229" s="181"/>
      <c r="KYL229" s="181"/>
      <c r="KYM229" s="176"/>
      <c r="KYN229" s="177"/>
      <c r="KYO229" s="178"/>
      <c r="KYP229" s="177"/>
      <c r="KYQ229" s="177"/>
      <c r="KYR229" s="177"/>
      <c r="KYS229" s="177"/>
      <c r="KYT229" s="177"/>
      <c r="KYU229" s="177"/>
      <c r="KYV229" s="177"/>
      <c r="KYW229" s="177"/>
      <c r="KYX229" s="177"/>
      <c r="KYY229" s="177"/>
      <c r="KYZ229" s="177"/>
      <c r="KZA229" s="177"/>
      <c r="KZB229" s="177"/>
      <c r="KZC229" s="177"/>
      <c r="KZD229" s="178"/>
      <c r="KZE229" s="178"/>
      <c r="KZF229" s="177"/>
      <c r="KZG229" s="177"/>
      <c r="KZH229" s="177"/>
      <c r="KZI229" s="178"/>
      <c r="KZJ229" s="177"/>
      <c r="KZK229" s="178"/>
      <c r="KZL229" s="177"/>
      <c r="KZM229" s="178"/>
      <c r="KZN229" s="177"/>
      <c r="KZO229" s="178"/>
      <c r="KZP229" s="180"/>
      <c r="KZQ229" s="181"/>
      <c r="KZR229" s="181"/>
      <c r="KZS229" s="176"/>
      <c r="KZT229" s="177"/>
      <c r="KZU229" s="178"/>
      <c r="KZV229" s="177"/>
      <c r="KZW229" s="177"/>
      <c r="KZX229" s="177"/>
      <c r="KZY229" s="177"/>
      <c r="KZZ229" s="177"/>
      <c r="LAA229" s="177"/>
      <c r="LAB229" s="177"/>
      <c r="LAC229" s="177"/>
      <c r="LAD229" s="177"/>
      <c r="LAE229" s="177"/>
      <c r="LAF229" s="177"/>
      <c r="LAG229" s="177"/>
      <c r="LAH229" s="177"/>
      <c r="LAI229" s="177"/>
      <c r="LAJ229" s="178"/>
      <c r="LAK229" s="178"/>
      <c r="LAL229" s="177"/>
      <c r="LAM229" s="177"/>
      <c r="LAN229" s="177"/>
      <c r="LAO229" s="178"/>
      <c r="LAP229" s="177"/>
      <c r="LAQ229" s="178"/>
      <c r="LAR229" s="177"/>
      <c r="LAS229" s="178"/>
      <c r="LAT229" s="177"/>
      <c r="LAU229" s="178"/>
      <c r="LAV229" s="180"/>
      <c r="LAW229" s="181"/>
      <c r="LAX229" s="181"/>
      <c r="LAY229" s="176"/>
      <c r="LAZ229" s="177"/>
      <c r="LBA229" s="178"/>
      <c r="LBB229" s="177"/>
      <c r="LBC229" s="177"/>
      <c r="LBD229" s="177"/>
      <c r="LBE229" s="177"/>
      <c r="LBF229" s="177"/>
      <c r="LBG229" s="177"/>
      <c r="LBH229" s="177"/>
      <c r="LBI229" s="177"/>
      <c r="LBJ229" s="177"/>
      <c r="LBK229" s="177"/>
      <c r="LBL229" s="177"/>
      <c r="LBM229" s="177"/>
      <c r="LBN229" s="177"/>
      <c r="LBO229" s="177"/>
      <c r="LBP229" s="178"/>
      <c r="LBQ229" s="178"/>
      <c r="LBR229" s="177"/>
      <c r="LBS229" s="177"/>
      <c r="LBT229" s="177"/>
      <c r="LBU229" s="178"/>
      <c r="LBV229" s="177"/>
      <c r="LBW229" s="178"/>
      <c r="LBX229" s="177"/>
      <c r="LBY229" s="178"/>
      <c r="LBZ229" s="177"/>
      <c r="LCA229" s="178"/>
      <c r="LCB229" s="180"/>
      <c r="LCC229" s="181"/>
      <c r="LCD229" s="181"/>
      <c r="LCE229" s="176"/>
      <c r="LCF229" s="177"/>
      <c r="LCG229" s="178"/>
      <c r="LCH229" s="177"/>
      <c r="LCI229" s="177"/>
      <c r="LCJ229" s="177"/>
      <c r="LCK229" s="177"/>
      <c r="LCL229" s="177"/>
      <c r="LCM229" s="177"/>
      <c r="LCN229" s="177"/>
      <c r="LCO229" s="177"/>
      <c r="LCP229" s="177"/>
      <c r="LCQ229" s="177"/>
      <c r="LCR229" s="177"/>
      <c r="LCS229" s="177"/>
      <c r="LCT229" s="177"/>
      <c r="LCU229" s="177"/>
      <c r="LCV229" s="178"/>
      <c r="LCW229" s="178"/>
      <c r="LCX229" s="177"/>
      <c r="LCY229" s="177"/>
      <c r="LCZ229" s="177"/>
      <c r="LDA229" s="178"/>
      <c r="LDB229" s="177"/>
      <c r="LDC229" s="178"/>
      <c r="LDD229" s="177"/>
      <c r="LDE229" s="178"/>
      <c r="LDF229" s="177"/>
      <c r="LDG229" s="178"/>
      <c r="LDH229" s="180"/>
      <c r="LDI229" s="181"/>
      <c r="LDJ229" s="181"/>
      <c r="LDK229" s="176"/>
      <c r="LDL229" s="177"/>
      <c r="LDM229" s="178"/>
      <c r="LDN229" s="177"/>
      <c r="LDO229" s="177"/>
      <c r="LDP229" s="177"/>
      <c r="LDQ229" s="177"/>
      <c r="LDR229" s="177"/>
      <c r="LDS229" s="177"/>
      <c r="LDT229" s="177"/>
      <c r="LDU229" s="177"/>
      <c r="LDV229" s="177"/>
      <c r="LDW229" s="177"/>
      <c r="LDX229" s="177"/>
      <c r="LDY229" s="177"/>
      <c r="LDZ229" s="177"/>
      <c r="LEA229" s="177"/>
      <c r="LEB229" s="178"/>
      <c r="LEC229" s="178"/>
      <c r="LED229" s="177"/>
      <c r="LEE229" s="177"/>
      <c r="LEF229" s="177"/>
      <c r="LEG229" s="178"/>
      <c r="LEH229" s="177"/>
      <c r="LEI229" s="178"/>
      <c r="LEJ229" s="177"/>
      <c r="LEK229" s="178"/>
      <c r="LEL229" s="177"/>
      <c r="LEM229" s="178"/>
      <c r="LEN229" s="180"/>
      <c r="LEO229" s="181"/>
      <c r="LEP229" s="181"/>
      <c r="LEQ229" s="176"/>
      <c r="LER229" s="177"/>
      <c r="LES229" s="178"/>
      <c r="LET229" s="177"/>
      <c r="LEU229" s="177"/>
      <c r="LEV229" s="177"/>
      <c r="LEW229" s="177"/>
      <c r="LEX229" s="177"/>
      <c r="LEY229" s="177"/>
      <c r="LEZ229" s="177"/>
      <c r="LFA229" s="177"/>
      <c r="LFB229" s="177"/>
      <c r="LFC229" s="177"/>
      <c r="LFD229" s="177"/>
      <c r="LFE229" s="177"/>
      <c r="LFF229" s="177"/>
      <c r="LFG229" s="177"/>
      <c r="LFH229" s="178"/>
      <c r="LFI229" s="178"/>
      <c r="LFJ229" s="177"/>
      <c r="LFK229" s="177"/>
      <c r="LFL229" s="177"/>
      <c r="LFM229" s="178"/>
      <c r="LFN229" s="177"/>
      <c r="LFO229" s="178"/>
      <c r="LFP229" s="177"/>
      <c r="LFQ229" s="178"/>
      <c r="LFR229" s="177"/>
      <c r="LFS229" s="178"/>
      <c r="LFT229" s="180"/>
      <c r="LFU229" s="181"/>
      <c r="LFV229" s="181"/>
      <c r="LFW229" s="176"/>
      <c r="LFX229" s="177"/>
      <c r="LFY229" s="178"/>
      <c r="LFZ229" s="177"/>
      <c r="LGA229" s="177"/>
      <c r="LGB229" s="177"/>
      <c r="LGC229" s="177"/>
      <c r="LGD229" s="177"/>
      <c r="LGE229" s="177"/>
      <c r="LGF229" s="177"/>
      <c r="LGG229" s="177"/>
      <c r="LGH229" s="177"/>
      <c r="LGI229" s="177"/>
      <c r="LGJ229" s="177"/>
      <c r="LGK229" s="177"/>
      <c r="LGL229" s="177"/>
      <c r="LGM229" s="177"/>
      <c r="LGN229" s="178"/>
      <c r="LGO229" s="178"/>
      <c r="LGP229" s="177"/>
      <c r="LGQ229" s="177"/>
      <c r="LGR229" s="177"/>
      <c r="LGS229" s="178"/>
      <c r="LGT229" s="177"/>
      <c r="LGU229" s="178"/>
      <c r="LGV229" s="177"/>
      <c r="LGW229" s="178"/>
      <c r="LGX229" s="177"/>
      <c r="LGY229" s="178"/>
      <c r="LGZ229" s="180"/>
      <c r="LHA229" s="181"/>
      <c r="LHB229" s="181"/>
      <c r="LHC229" s="176"/>
      <c r="LHD229" s="177"/>
      <c r="LHE229" s="178"/>
      <c r="LHF229" s="177"/>
      <c r="LHG229" s="177"/>
      <c r="LHH229" s="177"/>
      <c r="LHI229" s="177"/>
      <c r="LHJ229" s="177"/>
      <c r="LHK229" s="177"/>
      <c r="LHL229" s="177"/>
      <c r="LHM229" s="177"/>
      <c r="LHN229" s="177"/>
      <c r="LHO229" s="177"/>
      <c r="LHP229" s="177"/>
      <c r="LHQ229" s="177"/>
      <c r="LHR229" s="177"/>
      <c r="LHS229" s="177"/>
      <c r="LHT229" s="178"/>
      <c r="LHU229" s="178"/>
      <c r="LHV229" s="177"/>
      <c r="LHW229" s="177"/>
      <c r="LHX229" s="177"/>
      <c r="LHY229" s="178"/>
      <c r="LHZ229" s="177"/>
      <c r="LIA229" s="178"/>
      <c r="LIB229" s="177"/>
      <c r="LIC229" s="178"/>
      <c r="LID229" s="177"/>
      <c r="LIE229" s="178"/>
      <c r="LIF229" s="180"/>
      <c r="LIG229" s="181"/>
      <c r="LIH229" s="181"/>
      <c r="LII229" s="176"/>
      <c r="LIJ229" s="177"/>
      <c r="LIK229" s="178"/>
      <c r="LIL229" s="177"/>
      <c r="LIM229" s="177"/>
      <c r="LIN229" s="177"/>
      <c r="LIO229" s="177"/>
      <c r="LIP229" s="177"/>
      <c r="LIQ229" s="177"/>
      <c r="LIR229" s="177"/>
      <c r="LIS229" s="177"/>
      <c r="LIT229" s="177"/>
      <c r="LIU229" s="177"/>
      <c r="LIV229" s="177"/>
      <c r="LIW229" s="177"/>
      <c r="LIX229" s="177"/>
      <c r="LIY229" s="177"/>
      <c r="LIZ229" s="178"/>
      <c r="LJA229" s="178"/>
      <c r="LJB229" s="177"/>
      <c r="LJC229" s="177"/>
      <c r="LJD229" s="177"/>
      <c r="LJE229" s="178"/>
      <c r="LJF229" s="177"/>
      <c r="LJG229" s="178"/>
      <c r="LJH229" s="177"/>
      <c r="LJI229" s="178"/>
      <c r="LJJ229" s="177"/>
      <c r="LJK229" s="178"/>
      <c r="LJL229" s="180"/>
      <c r="LJM229" s="181"/>
      <c r="LJN229" s="181"/>
      <c r="LJO229" s="176"/>
      <c r="LJP229" s="177"/>
      <c r="LJQ229" s="178"/>
      <c r="LJR229" s="177"/>
      <c r="LJS229" s="177"/>
      <c r="LJT229" s="177"/>
      <c r="LJU229" s="177"/>
      <c r="LJV229" s="177"/>
      <c r="LJW229" s="177"/>
      <c r="LJX229" s="177"/>
      <c r="LJY229" s="177"/>
      <c r="LJZ229" s="177"/>
      <c r="LKA229" s="177"/>
      <c r="LKB229" s="177"/>
      <c r="LKC229" s="177"/>
      <c r="LKD229" s="177"/>
      <c r="LKE229" s="177"/>
      <c r="LKF229" s="178"/>
      <c r="LKG229" s="178"/>
      <c r="LKH229" s="177"/>
      <c r="LKI229" s="177"/>
      <c r="LKJ229" s="177"/>
      <c r="LKK229" s="178"/>
      <c r="LKL229" s="177"/>
      <c r="LKM229" s="178"/>
      <c r="LKN229" s="177"/>
      <c r="LKO229" s="178"/>
      <c r="LKP229" s="177"/>
      <c r="LKQ229" s="178"/>
      <c r="LKR229" s="180"/>
      <c r="LKS229" s="181"/>
      <c r="LKT229" s="181"/>
      <c r="LKU229" s="176"/>
      <c r="LKV229" s="177"/>
      <c r="LKW229" s="178"/>
      <c r="LKX229" s="177"/>
      <c r="LKY229" s="177"/>
      <c r="LKZ229" s="177"/>
      <c r="LLA229" s="177"/>
      <c r="LLB229" s="177"/>
      <c r="LLC229" s="177"/>
      <c r="LLD229" s="177"/>
      <c r="LLE229" s="177"/>
      <c r="LLF229" s="177"/>
      <c r="LLG229" s="177"/>
      <c r="LLH229" s="177"/>
      <c r="LLI229" s="177"/>
      <c r="LLJ229" s="177"/>
      <c r="LLK229" s="177"/>
      <c r="LLL229" s="178"/>
      <c r="LLM229" s="178"/>
      <c r="LLN229" s="177"/>
      <c r="LLO229" s="177"/>
      <c r="LLP229" s="177"/>
      <c r="LLQ229" s="178"/>
      <c r="LLR229" s="177"/>
      <c r="LLS229" s="178"/>
      <c r="LLT229" s="177"/>
      <c r="LLU229" s="178"/>
      <c r="LLV229" s="177"/>
      <c r="LLW229" s="178"/>
      <c r="LLX229" s="180"/>
      <c r="LLY229" s="181"/>
      <c r="LLZ229" s="181"/>
      <c r="LMA229" s="176"/>
      <c r="LMB229" s="177"/>
      <c r="LMC229" s="178"/>
      <c r="LMD229" s="177"/>
      <c r="LME229" s="177"/>
      <c r="LMF229" s="177"/>
      <c r="LMG229" s="177"/>
      <c r="LMH229" s="177"/>
      <c r="LMI229" s="177"/>
      <c r="LMJ229" s="177"/>
      <c r="LMK229" s="177"/>
      <c r="LML229" s="177"/>
      <c r="LMM229" s="177"/>
      <c r="LMN229" s="177"/>
      <c r="LMO229" s="177"/>
      <c r="LMP229" s="177"/>
      <c r="LMQ229" s="177"/>
      <c r="LMR229" s="178"/>
      <c r="LMS229" s="178"/>
      <c r="LMT229" s="177"/>
      <c r="LMU229" s="177"/>
      <c r="LMV229" s="177"/>
      <c r="LMW229" s="178"/>
      <c r="LMX229" s="177"/>
      <c r="LMY229" s="178"/>
      <c r="LMZ229" s="177"/>
      <c r="LNA229" s="178"/>
      <c r="LNB229" s="177"/>
      <c r="LNC229" s="178"/>
      <c r="LND229" s="180"/>
      <c r="LNE229" s="181"/>
      <c r="LNF229" s="181"/>
      <c r="LNG229" s="176"/>
      <c r="LNH229" s="177"/>
      <c r="LNI229" s="178"/>
      <c r="LNJ229" s="177"/>
      <c r="LNK229" s="177"/>
      <c r="LNL229" s="177"/>
      <c r="LNM229" s="177"/>
      <c r="LNN229" s="177"/>
      <c r="LNO229" s="177"/>
      <c r="LNP229" s="177"/>
      <c r="LNQ229" s="177"/>
      <c r="LNR229" s="177"/>
      <c r="LNS229" s="177"/>
      <c r="LNT229" s="177"/>
      <c r="LNU229" s="177"/>
      <c r="LNV229" s="177"/>
      <c r="LNW229" s="177"/>
      <c r="LNX229" s="178"/>
      <c r="LNY229" s="178"/>
      <c r="LNZ229" s="177"/>
      <c r="LOA229" s="177"/>
      <c r="LOB229" s="177"/>
      <c r="LOC229" s="178"/>
      <c r="LOD229" s="177"/>
      <c r="LOE229" s="178"/>
      <c r="LOF229" s="177"/>
      <c r="LOG229" s="178"/>
      <c r="LOH229" s="177"/>
      <c r="LOI229" s="178"/>
      <c r="LOJ229" s="180"/>
      <c r="LOK229" s="181"/>
      <c r="LOL229" s="181"/>
      <c r="LOM229" s="176"/>
      <c r="LON229" s="177"/>
      <c r="LOO229" s="178"/>
      <c r="LOP229" s="177"/>
      <c r="LOQ229" s="177"/>
      <c r="LOR229" s="177"/>
      <c r="LOS229" s="177"/>
      <c r="LOT229" s="177"/>
      <c r="LOU229" s="177"/>
      <c r="LOV229" s="177"/>
      <c r="LOW229" s="177"/>
      <c r="LOX229" s="177"/>
      <c r="LOY229" s="177"/>
      <c r="LOZ229" s="177"/>
      <c r="LPA229" s="177"/>
      <c r="LPB229" s="177"/>
      <c r="LPC229" s="177"/>
      <c r="LPD229" s="178"/>
      <c r="LPE229" s="178"/>
      <c r="LPF229" s="177"/>
      <c r="LPG229" s="177"/>
      <c r="LPH229" s="177"/>
      <c r="LPI229" s="178"/>
      <c r="LPJ229" s="177"/>
      <c r="LPK229" s="178"/>
      <c r="LPL229" s="177"/>
      <c r="LPM229" s="178"/>
      <c r="LPN229" s="177"/>
      <c r="LPO229" s="178"/>
      <c r="LPP229" s="180"/>
      <c r="LPQ229" s="181"/>
      <c r="LPR229" s="181"/>
      <c r="LPS229" s="176"/>
      <c r="LPT229" s="177"/>
      <c r="LPU229" s="178"/>
      <c r="LPV229" s="177"/>
      <c r="LPW229" s="177"/>
      <c r="LPX229" s="177"/>
      <c r="LPY229" s="177"/>
      <c r="LPZ229" s="177"/>
      <c r="LQA229" s="177"/>
      <c r="LQB229" s="177"/>
      <c r="LQC229" s="177"/>
      <c r="LQD229" s="177"/>
      <c r="LQE229" s="177"/>
      <c r="LQF229" s="177"/>
      <c r="LQG229" s="177"/>
      <c r="LQH229" s="177"/>
      <c r="LQI229" s="177"/>
      <c r="LQJ229" s="178"/>
      <c r="LQK229" s="178"/>
      <c r="LQL229" s="177"/>
      <c r="LQM229" s="177"/>
      <c r="LQN229" s="177"/>
      <c r="LQO229" s="178"/>
      <c r="LQP229" s="177"/>
      <c r="LQQ229" s="178"/>
      <c r="LQR229" s="177"/>
      <c r="LQS229" s="178"/>
      <c r="LQT229" s="177"/>
      <c r="LQU229" s="178"/>
      <c r="LQV229" s="180"/>
      <c r="LQW229" s="181"/>
      <c r="LQX229" s="181"/>
      <c r="LQY229" s="176"/>
      <c r="LQZ229" s="177"/>
      <c r="LRA229" s="178"/>
      <c r="LRB229" s="177"/>
      <c r="LRC229" s="177"/>
      <c r="LRD229" s="177"/>
      <c r="LRE229" s="177"/>
      <c r="LRF229" s="177"/>
      <c r="LRG229" s="177"/>
      <c r="LRH229" s="177"/>
      <c r="LRI229" s="177"/>
      <c r="LRJ229" s="177"/>
      <c r="LRK229" s="177"/>
      <c r="LRL229" s="177"/>
      <c r="LRM229" s="177"/>
      <c r="LRN229" s="177"/>
      <c r="LRO229" s="177"/>
      <c r="LRP229" s="178"/>
      <c r="LRQ229" s="178"/>
      <c r="LRR229" s="177"/>
      <c r="LRS229" s="177"/>
      <c r="LRT229" s="177"/>
      <c r="LRU229" s="178"/>
      <c r="LRV229" s="177"/>
      <c r="LRW229" s="178"/>
      <c r="LRX229" s="177"/>
      <c r="LRY229" s="178"/>
      <c r="LRZ229" s="177"/>
      <c r="LSA229" s="178"/>
      <c r="LSB229" s="180"/>
      <c r="LSC229" s="181"/>
      <c r="LSD229" s="181"/>
      <c r="LSE229" s="176"/>
      <c r="LSF229" s="177"/>
      <c r="LSG229" s="178"/>
      <c r="LSH229" s="177"/>
      <c r="LSI229" s="177"/>
      <c r="LSJ229" s="177"/>
      <c r="LSK229" s="177"/>
      <c r="LSL229" s="177"/>
      <c r="LSM229" s="177"/>
      <c r="LSN229" s="177"/>
      <c r="LSO229" s="177"/>
      <c r="LSP229" s="177"/>
      <c r="LSQ229" s="177"/>
      <c r="LSR229" s="177"/>
      <c r="LSS229" s="177"/>
      <c r="LST229" s="177"/>
      <c r="LSU229" s="177"/>
      <c r="LSV229" s="178"/>
      <c r="LSW229" s="178"/>
      <c r="LSX229" s="177"/>
      <c r="LSY229" s="177"/>
      <c r="LSZ229" s="177"/>
      <c r="LTA229" s="178"/>
      <c r="LTB229" s="177"/>
      <c r="LTC229" s="178"/>
      <c r="LTD229" s="177"/>
      <c r="LTE229" s="178"/>
      <c r="LTF229" s="177"/>
      <c r="LTG229" s="178"/>
      <c r="LTH229" s="180"/>
      <c r="LTI229" s="181"/>
      <c r="LTJ229" s="181"/>
      <c r="LTK229" s="176"/>
      <c r="LTL229" s="177"/>
      <c r="LTM229" s="178"/>
      <c r="LTN229" s="177"/>
      <c r="LTO229" s="177"/>
      <c r="LTP229" s="177"/>
      <c r="LTQ229" s="177"/>
      <c r="LTR229" s="177"/>
      <c r="LTS229" s="177"/>
      <c r="LTT229" s="177"/>
      <c r="LTU229" s="177"/>
      <c r="LTV229" s="177"/>
      <c r="LTW229" s="177"/>
      <c r="LTX229" s="177"/>
      <c r="LTY229" s="177"/>
      <c r="LTZ229" s="177"/>
      <c r="LUA229" s="177"/>
      <c r="LUB229" s="178"/>
      <c r="LUC229" s="178"/>
      <c r="LUD229" s="177"/>
      <c r="LUE229" s="177"/>
      <c r="LUF229" s="177"/>
      <c r="LUG229" s="178"/>
      <c r="LUH229" s="177"/>
      <c r="LUI229" s="178"/>
      <c r="LUJ229" s="177"/>
      <c r="LUK229" s="178"/>
      <c r="LUL229" s="177"/>
      <c r="LUM229" s="178"/>
      <c r="LUN229" s="180"/>
      <c r="LUO229" s="181"/>
      <c r="LUP229" s="181"/>
      <c r="LUQ229" s="176"/>
      <c r="LUR229" s="177"/>
      <c r="LUS229" s="178"/>
      <c r="LUT229" s="177"/>
      <c r="LUU229" s="177"/>
      <c r="LUV229" s="177"/>
      <c r="LUW229" s="177"/>
      <c r="LUX229" s="177"/>
      <c r="LUY229" s="177"/>
      <c r="LUZ229" s="177"/>
      <c r="LVA229" s="177"/>
      <c r="LVB229" s="177"/>
      <c r="LVC229" s="177"/>
      <c r="LVD229" s="177"/>
      <c r="LVE229" s="177"/>
      <c r="LVF229" s="177"/>
      <c r="LVG229" s="177"/>
      <c r="LVH229" s="178"/>
      <c r="LVI229" s="178"/>
      <c r="LVJ229" s="177"/>
      <c r="LVK229" s="177"/>
      <c r="LVL229" s="177"/>
      <c r="LVM229" s="178"/>
      <c r="LVN229" s="177"/>
      <c r="LVO229" s="178"/>
      <c r="LVP229" s="177"/>
      <c r="LVQ229" s="178"/>
      <c r="LVR229" s="177"/>
      <c r="LVS229" s="178"/>
      <c r="LVT229" s="180"/>
      <c r="LVU229" s="181"/>
      <c r="LVV229" s="181"/>
      <c r="LVW229" s="176"/>
      <c r="LVX229" s="177"/>
      <c r="LVY229" s="178"/>
      <c r="LVZ229" s="177"/>
      <c r="LWA229" s="177"/>
      <c r="LWB229" s="177"/>
      <c r="LWC229" s="177"/>
      <c r="LWD229" s="177"/>
      <c r="LWE229" s="177"/>
      <c r="LWF229" s="177"/>
      <c r="LWG229" s="177"/>
      <c r="LWH229" s="177"/>
      <c r="LWI229" s="177"/>
      <c r="LWJ229" s="177"/>
      <c r="LWK229" s="177"/>
      <c r="LWL229" s="177"/>
      <c r="LWM229" s="177"/>
      <c r="LWN229" s="178"/>
      <c r="LWO229" s="178"/>
      <c r="LWP229" s="177"/>
      <c r="LWQ229" s="177"/>
      <c r="LWR229" s="177"/>
      <c r="LWS229" s="178"/>
      <c r="LWT229" s="177"/>
      <c r="LWU229" s="178"/>
      <c r="LWV229" s="177"/>
      <c r="LWW229" s="178"/>
      <c r="LWX229" s="177"/>
      <c r="LWY229" s="178"/>
      <c r="LWZ229" s="180"/>
      <c r="LXA229" s="181"/>
      <c r="LXB229" s="181"/>
      <c r="LXC229" s="176"/>
      <c r="LXD229" s="177"/>
      <c r="LXE229" s="178"/>
      <c r="LXF229" s="177"/>
      <c r="LXG229" s="177"/>
      <c r="LXH229" s="177"/>
      <c r="LXI229" s="177"/>
      <c r="LXJ229" s="177"/>
      <c r="LXK229" s="177"/>
      <c r="LXL229" s="177"/>
      <c r="LXM229" s="177"/>
      <c r="LXN229" s="177"/>
      <c r="LXO229" s="177"/>
      <c r="LXP229" s="177"/>
      <c r="LXQ229" s="177"/>
      <c r="LXR229" s="177"/>
      <c r="LXS229" s="177"/>
      <c r="LXT229" s="178"/>
      <c r="LXU229" s="178"/>
      <c r="LXV229" s="177"/>
      <c r="LXW229" s="177"/>
      <c r="LXX229" s="177"/>
      <c r="LXY229" s="178"/>
      <c r="LXZ229" s="177"/>
      <c r="LYA229" s="178"/>
      <c r="LYB229" s="177"/>
      <c r="LYC229" s="178"/>
      <c r="LYD229" s="177"/>
      <c r="LYE229" s="178"/>
      <c r="LYF229" s="180"/>
      <c r="LYG229" s="181"/>
      <c r="LYH229" s="181"/>
      <c r="LYI229" s="176"/>
      <c r="LYJ229" s="177"/>
      <c r="LYK229" s="178"/>
      <c r="LYL229" s="177"/>
      <c r="LYM229" s="177"/>
      <c r="LYN229" s="177"/>
      <c r="LYO229" s="177"/>
      <c r="LYP229" s="177"/>
      <c r="LYQ229" s="177"/>
      <c r="LYR229" s="177"/>
      <c r="LYS229" s="177"/>
      <c r="LYT229" s="177"/>
      <c r="LYU229" s="177"/>
      <c r="LYV229" s="177"/>
      <c r="LYW229" s="177"/>
      <c r="LYX229" s="177"/>
      <c r="LYY229" s="177"/>
      <c r="LYZ229" s="178"/>
      <c r="LZA229" s="178"/>
      <c r="LZB229" s="177"/>
      <c r="LZC229" s="177"/>
      <c r="LZD229" s="177"/>
      <c r="LZE229" s="178"/>
      <c r="LZF229" s="177"/>
      <c r="LZG229" s="178"/>
      <c r="LZH229" s="177"/>
      <c r="LZI229" s="178"/>
      <c r="LZJ229" s="177"/>
      <c r="LZK229" s="178"/>
      <c r="LZL229" s="180"/>
      <c r="LZM229" s="181"/>
      <c r="LZN229" s="181"/>
      <c r="LZO229" s="176"/>
      <c r="LZP229" s="177"/>
      <c r="LZQ229" s="178"/>
      <c r="LZR229" s="177"/>
      <c r="LZS229" s="177"/>
      <c r="LZT229" s="177"/>
      <c r="LZU229" s="177"/>
      <c r="LZV229" s="177"/>
      <c r="LZW229" s="177"/>
      <c r="LZX229" s="177"/>
      <c r="LZY229" s="177"/>
      <c r="LZZ229" s="177"/>
      <c r="MAA229" s="177"/>
      <c r="MAB229" s="177"/>
      <c r="MAC229" s="177"/>
      <c r="MAD229" s="177"/>
      <c r="MAE229" s="177"/>
      <c r="MAF229" s="178"/>
      <c r="MAG229" s="178"/>
      <c r="MAH229" s="177"/>
      <c r="MAI229" s="177"/>
      <c r="MAJ229" s="177"/>
      <c r="MAK229" s="178"/>
      <c r="MAL229" s="177"/>
      <c r="MAM229" s="178"/>
      <c r="MAN229" s="177"/>
      <c r="MAO229" s="178"/>
      <c r="MAP229" s="177"/>
      <c r="MAQ229" s="178"/>
      <c r="MAR229" s="180"/>
      <c r="MAS229" s="181"/>
      <c r="MAT229" s="181"/>
      <c r="MAU229" s="176"/>
      <c r="MAV229" s="177"/>
      <c r="MAW229" s="178"/>
      <c r="MAX229" s="177"/>
      <c r="MAY229" s="177"/>
      <c r="MAZ229" s="177"/>
      <c r="MBA229" s="177"/>
      <c r="MBB229" s="177"/>
      <c r="MBC229" s="177"/>
      <c r="MBD229" s="177"/>
      <c r="MBE229" s="177"/>
      <c r="MBF229" s="177"/>
      <c r="MBG229" s="177"/>
      <c r="MBH229" s="177"/>
      <c r="MBI229" s="177"/>
      <c r="MBJ229" s="177"/>
      <c r="MBK229" s="177"/>
      <c r="MBL229" s="178"/>
      <c r="MBM229" s="178"/>
      <c r="MBN229" s="177"/>
      <c r="MBO229" s="177"/>
      <c r="MBP229" s="177"/>
      <c r="MBQ229" s="178"/>
      <c r="MBR229" s="177"/>
      <c r="MBS229" s="178"/>
      <c r="MBT229" s="177"/>
      <c r="MBU229" s="178"/>
      <c r="MBV229" s="177"/>
      <c r="MBW229" s="178"/>
      <c r="MBX229" s="180"/>
      <c r="MBY229" s="181"/>
      <c r="MBZ229" s="181"/>
      <c r="MCA229" s="176"/>
      <c r="MCB229" s="177"/>
      <c r="MCC229" s="178"/>
      <c r="MCD229" s="177"/>
      <c r="MCE229" s="177"/>
      <c r="MCF229" s="177"/>
      <c r="MCG229" s="177"/>
      <c r="MCH229" s="177"/>
      <c r="MCI229" s="177"/>
      <c r="MCJ229" s="177"/>
      <c r="MCK229" s="177"/>
      <c r="MCL229" s="177"/>
      <c r="MCM229" s="177"/>
      <c r="MCN229" s="177"/>
      <c r="MCO229" s="177"/>
      <c r="MCP229" s="177"/>
      <c r="MCQ229" s="177"/>
      <c r="MCR229" s="178"/>
      <c r="MCS229" s="178"/>
      <c r="MCT229" s="177"/>
      <c r="MCU229" s="177"/>
      <c r="MCV229" s="177"/>
      <c r="MCW229" s="178"/>
      <c r="MCX229" s="177"/>
      <c r="MCY229" s="178"/>
      <c r="MCZ229" s="177"/>
      <c r="MDA229" s="178"/>
      <c r="MDB229" s="177"/>
      <c r="MDC229" s="178"/>
      <c r="MDD229" s="180"/>
      <c r="MDE229" s="181"/>
      <c r="MDF229" s="181"/>
      <c r="MDG229" s="176"/>
      <c r="MDH229" s="177"/>
      <c r="MDI229" s="178"/>
      <c r="MDJ229" s="177"/>
      <c r="MDK229" s="177"/>
      <c r="MDL229" s="177"/>
      <c r="MDM229" s="177"/>
      <c r="MDN229" s="177"/>
      <c r="MDO229" s="177"/>
      <c r="MDP229" s="177"/>
      <c r="MDQ229" s="177"/>
      <c r="MDR229" s="177"/>
      <c r="MDS229" s="177"/>
      <c r="MDT229" s="177"/>
      <c r="MDU229" s="177"/>
      <c r="MDV229" s="177"/>
      <c r="MDW229" s="177"/>
      <c r="MDX229" s="178"/>
      <c r="MDY229" s="178"/>
      <c r="MDZ229" s="177"/>
      <c r="MEA229" s="177"/>
      <c r="MEB229" s="177"/>
      <c r="MEC229" s="178"/>
      <c r="MED229" s="177"/>
      <c r="MEE229" s="178"/>
      <c r="MEF229" s="177"/>
      <c r="MEG229" s="178"/>
      <c r="MEH229" s="177"/>
      <c r="MEI229" s="178"/>
      <c r="MEJ229" s="180"/>
      <c r="MEK229" s="181"/>
      <c r="MEL229" s="181"/>
      <c r="MEM229" s="176"/>
      <c r="MEN229" s="177"/>
      <c r="MEO229" s="178"/>
      <c r="MEP229" s="177"/>
      <c r="MEQ229" s="177"/>
      <c r="MER229" s="177"/>
      <c r="MES229" s="177"/>
      <c r="MET229" s="177"/>
      <c r="MEU229" s="177"/>
      <c r="MEV229" s="177"/>
      <c r="MEW229" s="177"/>
      <c r="MEX229" s="177"/>
      <c r="MEY229" s="177"/>
      <c r="MEZ229" s="177"/>
      <c r="MFA229" s="177"/>
      <c r="MFB229" s="177"/>
      <c r="MFC229" s="177"/>
      <c r="MFD229" s="178"/>
      <c r="MFE229" s="178"/>
      <c r="MFF229" s="177"/>
      <c r="MFG229" s="177"/>
      <c r="MFH229" s="177"/>
      <c r="MFI229" s="178"/>
      <c r="MFJ229" s="177"/>
      <c r="MFK229" s="178"/>
      <c r="MFL229" s="177"/>
      <c r="MFM229" s="178"/>
      <c r="MFN229" s="177"/>
      <c r="MFO229" s="178"/>
      <c r="MFP229" s="180"/>
      <c r="MFQ229" s="181"/>
      <c r="MFR229" s="181"/>
      <c r="MFS229" s="176"/>
      <c r="MFT229" s="177"/>
      <c r="MFU229" s="178"/>
      <c r="MFV229" s="177"/>
      <c r="MFW229" s="177"/>
      <c r="MFX229" s="177"/>
      <c r="MFY229" s="177"/>
      <c r="MFZ229" s="177"/>
      <c r="MGA229" s="177"/>
      <c r="MGB229" s="177"/>
      <c r="MGC229" s="177"/>
      <c r="MGD229" s="177"/>
      <c r="MGE229" s="177"/>
      <c r="MGF229" s="177"/>
      <c r="MGG229" s="177"/>
      <c r="MGH229" s="177"/>
      <c r="MGI229" s="177"/>
      <c r="MGJ229" s="178"/>
      <c r="MGK229" s="178"/>
      <c r="MGL229" s="177"/>
      <c r="MGM229" s="177"/>
      <c r="MGN229" s="177"/>
      <c r="MGO229" s="178"/>
      <c r="MGP229" s="177"/>
      <c r="MGQ229" s="178"/>
      <c r="MGR229" s="177"/>
      <c r="MGS229" s="178"/>
      <c r="MGT229" s="177"/>
      <c r="MGU229" s="178"/>
      <c r="MGV229" s="180"/>
      <c r="MGW229" s="181"/>
      <c r="MGX229" s="181"/>
      <c r="MGY229" s="176"/>
      <c r="MGZ229" s="177"/>
      <c r="MHA229" s="178"/>
      <c r="MHB229" s="177"/>
      <c r="MHC229" s="177"/>
      <c r="MHD229" s="177"/>
      <c r="MHE229" s="177"/>
      <c r="MHF229" s="177"/>
      <c r="MHG229" s="177"/>
      <c r="MHH229" s="177"/>
      <c r="MHI229" s="177"/>
      <c r="MHJ229" s="177"/>
      <c r="MHK229" s="177"/>
      <c r="MHL229" s="177"/>
      <c r="MHM229" s="177"/>
      <c r="MHN229" s="177"/>
      <c r="MHO229" s="177"/>
      <c r="MHP229" s="178"/>
      <c r="MHQ229" s="178"/>
      <c r="MHR229" s="177"/>
      <c r="MHS229" s="177"/>
      <c r="MHT229" s="177"/>
      <c r="MHU229" s="178"/>
      <c r="MHV229" s="177"/>
      <c r="MHW229" s="178"/>
      <c r="MHX229" s="177"/>
      <c r="MHY229" s="178"/>
      <c r="MHZ229" s="177"/>
      <c r="MIA229" s="178"/>
      <c r="MIB229" s="180"/>
      <c r="MIC229" s="181"/>
      <c r="MID229" s="181"/>
      <c r="MIE229" s="176"/>
      <c r="MIF229" s="177"/>
      <c r="MIG229" s="178"/>
      <c r="MIH229" s="177"/>
      <c r="MII229" s="177"/>
      <c r="MIJ229" s="177"/>
      <c r="MIK229" s="177"/>
      <c r="MIL229" s="177"/>
      <c r="MIM229" s="177"/>
      <c r="MIN229" s="177"/>
      <c r="MIO229" s="177"/>
      <c r="MIP229" s="177"/>
      <c r="MIQ229" s="177"/>
      <c r="MIR229" s="177"/>
      <c r="MIS229" s="177"/>
      <c r="MIT229" s="177"/>
      <c r="MIU229" s="177"/>
      <c r="MIV229" s="178"/>
      <c r="MIW229" s="178"/>
      <c r="MIX229" s="177"/>
      <c r="MIY229" s="177"/>
      <c r="MIZ229" s="177"/>
      <c r="MJA229" s="178"/>
      <c r="MJB229" s="177"/>
      <c r="MJC229" s="178"/>
      <c r="MJD229" s="177"/>
      <c r="MJE229" s="178"/>
      <c r="MJF229" s="177"/>
      <c r="MJG229" s="178"/>
      <c r="MJH229" s="180"/>
      <c r="MJI229" s="181"/>
      <c r="MJJ229" s="181"/>
      <c r="MJK229" s="176"/>
      <c r="MJL229" s="177"/>
      <c r="MJM229" s="178"/>
      <c r="MJN229" s="177"/>
      <c r="MJO229" s="177"/>
      <c r="MJP229" s="177"/>
      <c r="MJQ229" s="177"/>
      <c r="MJR229" s="177"/>
      <c r="MJS229" s="177"/>
      <c r="MJT229" s="177"/>
      <c r="MJU229" s="177"/>
      <c r="MJV229" s="177"/>
      <c r="MJW229" s="177"/>
      <c r="MJX229" s="177"/>
      <c r="MJY229" s="177"/>
      <c r="MJZ229" s="177"/>
      <c r="MKA229" s="177"/>
      <c r="MKB229" s="178"/>
      <c r="MKC229" s="178"/>
      <c r="MKD229" s="177"/>
      <c r="MKE229" s="177"/>
      <c r="MKF229" s="177"/>
      <c r="MKG229" s="178"/>
      <c r="MKH229" s="177"/>
      <c r="MKI229" s="178"/>
      <c r="MKJ229" s="177"/>
      <c r="MKK229" s="178"/>
      <c r="MKL229" s="177"/>
      <c r="MKM229" s="178"/>
      <c r="MKN229" s="180"/>
      <c r="MKO229" s="181"/>
      <c r="MKP229" s="181"/>
      <c r="MKQ229" s="176"/>
      <c r="MKR229" s="177"/>
      <c r="MKS229" s="178"/>
      <c r="MKT229" s="177"/>
      <c r="MKU229" s="177"/>
      <c r="MKV229" s="177"/>
      <c r="MKW229" s="177"/>
      <c r="MKX229" s="177"/>
      <c r="MKY229" s="177"/>
      <c r="MKZ229" s="177"/>
      <c r="MLA229" s="177"/>
      <c r="MLB229" s="177"/>
      <c r="MLC229" s="177"/>
      <c r="MLD229" s="177"/>
      <c r="MLE229" s="177"/>
      <c r="MLF229" s="177"/>
      <c r="MLG229" s="177"/>
      <c r="MLH229" s="178"/>
      <c r="MLI229" s="178"/>
      <c r="MLJ229" s="177"/>
      <c r="MLK229" s="177"/>
      <c r="MLL229" s="177"/>
      <c r="MLM229" s="178"/>
      <c r="MLN229" s="177"/>
      <c r="MLO229" s="178"/>
      <c r="MLP229" s="177"/>
      <c r="MLQ229" s="178"/>
      <c r="MLR229" s="177"/>
      <c r="MLS229" s="178"/>
      <c r="MLT229" s="180"/>
      <c r="MLU229" s="181"/>
      <c r="MLV229" s="181"/>
      <c r="MLW229" s="176"/>
      <c r="MLX229" s="177"/>
      <c r="MLY229" s="178"/>
      <c r="MLZ229" s="177"/>
      <c r="MMA229" s="177"/>
      <c r="MMB229" s="177"/>
      <c r="MMC229" s="177"/>
      <c r="MMD229" s="177"/>
      <c r="MME229" s="177"/>
      <c r="MMF229" s="177"/>
      <c r="MMG229" s="177"/>
      <c r="MMH229" s="177"/>
      <c r="MMI229" s="177"/>
      <c r="MMJ229" s="177"/>
      <c r="MMK229" s="177"/>
      <c r="MML229" s="177"/>
      <c r="MMM229" s="177"/>
      <c r="MMN229" s="178"/>
      <c r="MMO229" s="178"/>
      <c r="MMP229" s="177"/>
      <c r="MMQ229" s="177"/>
      <c r="MMR229" s="177"/>
      <c r="MMS229" s="178"/>
      <c r="MMT229" s="177"/>
      <c r="MMU229" s="178"/>
      <c r="MMV229" s="177"/>
      <c r="MMW229" s="178"/>
      <c r="MMX229" s="177"/>
      <c r="MMY229" s="178"/>
      <c r="MMZ229" s="180"/>
      <c r="MNA229" s="181"/>
      <c r="MNB229" s="181"/>
      <c r="MNC229" s="176"/>
      <c r="MND229" s="177"/>
      <c r="MNE229" s="178"/>
      <c r="MNF229" s="177"/>
      <c r="MNG229" s="177"/>
      <c r="MNH229" s="177"/>
      <c r="MNI229" s="177"/>
      <c r="MNJ229" s="177"/>
      <c r="MNK229" s="177"/>
      <c r="MNL229" s="177"/>
      <c r="MNM229" s="177"/>
      <c r="MNN229" s="177"/>
      <c r="MNO229" s="177"/>
      <c r="MNP229" s="177"/>
      <c r="MNQ229" s="177"/>
      <c r="MNR229" s="177"/>
      <c r="MNS229" s="177"/>
      <c r="MNT229" s="178"/>
      <c r="MNU229" s="178"/>
      <c r="MNV229" s="177"/>
      <c r="MNW229" s="177"/>
      <c r="MNX229" s="177"/>
      <c r="MNY229" s="178"/>
      <c r="MNZ229" s="177"/>
      <c r="MOA229" s="178"/>
      <c r="MOB229" s="177"/>
      <c r="MOC229" s="178"/>
      <c r="MOD229" s="177"/>
      <c r="MOE229" s="178"/>
      <c r="MOF229" s="180"/>
      <c r="MOG229" s="181"/>
      <c r="MOH229" s="181"/>
      <c r="MOI229" s="176"/>
      <c r="MOJ229" s="177"/>
      <c r="MOK229" s="178"/>
      <c r="MOL229" s="177"/>
      <c r="MOM229" s="177"/>
      <c r="MON229" s="177"/>
      <c r="MOO229" s="177"/>
      <c r="MOP229" s="177"/>
      <c r="MOQ229" s="177"/>
      <c r="MOR229" s="177"/>
      <c r="MOS229" s="177"/>
      <c r="MOT229" s="177"/>
      <c r="MOU229" s="177"/>
      <c r="MOV229" s="177"/>
      <c r="MOW229" s="177"/>
      <c r="MOX229" s="177"/>
      <c r="MOY229" s="177"/>
      <c r="MOZ229" s="178"/>
      <c r="MPA229" s="178"/>
      <c r="MPB229" s="177"/>
      <c r="MPC229" s="177"/>
      <c r="MPD229" s="177"/>
      <c r="MPE229" s="178"/>
      <c r="MPF229" s="177"/>
      <c r="MPG229" s="178"/>
      <c r="MPH229" s="177"/>
      <c r="MPI229" s="178"/>
      <c r="MPJ229" s="177"/>
      <c r="MPK229" s="178"/>
      <c r="MPL229" s="180"/>
      <c r="MPM229" s="181"/>
      <c r="MPN229" s="181"/>
      <c r="MPO229" s="176"/>
      <c r="MPP229" s="177"/>
      <c r="MPQ229" s="178"/>
      <c r="MPR229" s="177"/>
      <c r="MPS229" s="177"/>
      <c r="MPT229" s="177"/>
      <c r="MPU229" s="177"/>
      <c r="MPV229" s="177"/>
      <c r="MPW229" s="177"/>
      <c r="MPX229" s="177"/>
      <c r="MPY229" s="177"/>
      <c r="MPZ229" s="177"/>
      <c r="MQA229" s="177"/>
      <c r="MQB229" s="177"/>
      <c r="MQC229" s="177"/>
      <c r="MQD229" s="177"/>
      <c r="MQE229" s="177"/>
      <c r="MQF229" s="178"/>
      <c r="MQG229" s="178"/>
      <c r="MQH229" s="177"/>
      <c r="MQI229" s="177"/>
      <c r="MQJ229" s="177"/>
      <c r="MQK229" s="178"/>
      <c r="MQL229" s="177"/>
      <c r="MQM229" s="178"/>
      <c r="MQN229" s="177"/>
      <c r="MQO229" s="178"/>
      <c r="MQP229" s="177"/>
      <c r="MQQ229" s="178"/>
      <c r="MQR229" s="180"/>
      <c r="MQS229" s="181"/>
      <c r="MQT229" s="181"/>
      <c r="MQU229" s="176"/>
      <c r="MQV229" s="177"/>
      <c r="MQW229" s="178"/>
      <c r="MQX229" s="177"/>
      <c r="MQY229" s="177"/>
      <c r="MQZ229" s="177"/>
      <c r="MRA229" s="177"/>
      <c r="MRB229" s="177"/>
      <c r="MRC229" s="177"/>
      <c r="MRD229" s="177"/>
      <c r="MRE229" s="177"/>
      <c r="MRF229" s="177"/>
      <c r="MRG229" s="177"/>
      <c r="MRH229" s="177"/>
      <c r="MRI229" s="177"/>
      <c r="MRJ229" s="177"/>
      <c r="MRK229" s="177"/>
      <c r="MRL229" s="178"/>
      <c r="MRM229" s="178"/>
      <c r="MRN229" s="177"/>
      <c r="MRO229" s="177"/>
      <c r="MRP229" s="177"/>
      <c r="MRQ229" s="178"/>
      <c r="MRR229" s="177"/>
      <c r="MRS229" s="178"/>
      <c r="MRT229" s="177"/>
      <c r="MRU229" s="178"/>
      <c r="MRV229" s="177"/>
      <c r="MRW229" s="178"/>
      <c r="MRX229" s="180"/>
      <c r="MRY229" s="181"/>
      <c r="MRZ229" s="181"/>
      <c r="MSA229" s="176"/>
      <c r="MSB229" s="177"/>
      <c r="MSC229" s="178"/>
      <c r="MSD229" s="177"/>
      <c r="MSE229" s="177"/>
      <c r="MSF229" s="177"/>
      <c r="MSG229" s="177"/>
      <c r="MSH229" s="177"/>
      <c r="MSI229" s="177"/>
      <c r="MSJ229" s="177"/>
      <c r="MSK229" s="177"/>
      <c r="MSL229" s="177"/>
      <c r="MSM229" s="177"/>
      <c r="MSN229" s="177"/>
      <c r="MSO229" s="177"/>
      <c r="MSP229" s="177"/>
      <c r="MSQ229" s="177"/>
      <c r="MSR229" s="178"/>
      <c r="MSS229" s="178"/>
      <c r="MST229" s="177"/>
      <c r="MSU229" s="177"/>
      <c r="MSV229" s="177"/>
      <c r="MSW229" s="178"/>
      <c r="MSX229" s="177"/>
      <c r="MSY229" s="178"/>
      <c r="MSZ229" s="177"/>
      <c r="MTA229" s="178"/>
      <c r="MTB229" s="177"/>
      <c r="MTC229" s="178"/>
      <c r="MTD229" s="180"/>
      <c r="MTE229" s="181"/>
      <c r="MTF229" s="181"/>
      <c r="MTG229" s="176"/>
      <c r="MTH229" s="177"/>
      <c r="MTI229" s="178"/>
      <c r="MTJ229" s="177"/>
      <c r="MTK229" s="177"/>
      <c r="MTL229" s="177"/>
      <c r="MTM229" s="177"/>
      <c r="MTN229" s="177"/>
      <c r="MTO229" s="177"/>
      <c r="MTP229" s="177"/>
      <c r="MTQ229" s="177"/>
      <c r="MTR229" s="177"/>
      <c r="MTS229" s="177"/>
      <c r="MTT229" s="177"/>
      <c r="MTU229" s="177"/>
      <c r="MTV229" s="177"/>
      <c r="MTW229" s="177"/>
      <c r="MTX229" s="178"/>
      <c r="MTY229" s="178"/>
      <c r="MTZ229" s="177"/>
      <c r="MUA229" s="177"/>
      <c r="MUB229" s="177"/>
      <c r="MUC229" s="178"/>
      <c r="MUD229" s="177"/>
      <c r="MUE229" s="178"/>
      <c r="MUF229" s="177"/>
      <c r="MUG229" s="178"/>
      <c r="MUH229" s="177"/>
      <c r="MUI229" s="178"/>
      <c r="MUJ229" s="180"/>
      <c r="MUK229" s="181"/>
      <c r="MUL229" s="181"/>
      <c r="MUM229" s="176"/>
      <c r="MUN229" s="177"/>
      <c r="MUO229" s="178"/>
      <c r="MUP229" s="177"/>
      <c r="MUQ229" s="177"/>
      <c r="MUR229" s="177"/>
      <c r="MUS229" s="177"/>
      <c r="MUT229" s="177"/>
      <c r="MUU229" s="177"/>
      <c r="MUV229" s="177"/>
      <c r="MUW229" s="177"/>
      <c r="MUX229" s="177"/>
      <c r="MUY229" s="177"/>
      <c r="MUZ229" s="177"/>
      <c r="MVA229" s="177"/>
      <c r="MVB229" s="177"/>
      <c r="MVC229" s="177"/>
      <c r="MVD229" s="178"/>
      <c r="MVE229" s="178"/>
      <c r="MVF229" s="177"/>
      <c r="MVG229" s="177"/>
      <c r="MVH229" s="177"/>
      <c r="MVI229" s="178"/>
      <c r="MVJ229" s="177"/>
      <c r="MVK229" s="178"/>
      <c r="MVL229" s="177"/>
      <c r="MVM229" s="178"/>
      <c r="MVN229" s="177"/>
      <c r="MVO229" s="178"/>
      <c r="MVP229" s="180"/>
      <c r="MVQ229" s="181"/>
      <c r="MVR229" s="181"/>
      <c r="MVS229" s="176"/>
      <c r="MVT229" s="177"/>
      <c r="MVU229" s="178"/>
      <c r="MVV229" s="177"/>
      <c r="MVW229" s="177"/>
      <c r="MVX229" s="177"/>
      <c r="MVY229" s="177"/>
      <c r="MVZ229" s="177"/>
      <c r="MWA229" s="177"/>
      <c r="MWB229" s="177"/>
      <c r="MWC229" s="177"/>
      <c r="MWD229" s="177"/>
      <c r="MWE229" s="177"/>
      <c r="MWF229" s="177"/>
      <c r="MWG229" s="177"/>
      <c r="MWH229" s="177"/>
      <c r="MWI229" s="177"/>
      <c r="MWJ229" s="178"/>
      <c r="MWK229" s="178"/>
      <c r="MWL229" s="177"/>
      <c r="MWM229" s="177"/>
      <c r="MWN229" s="177"/>
      <c r="MWO229" s="178"/>
      <c r="MWP229" s="177"/>
      <c r="MWQ229" s="178"/>
      <c r="MWR229" s="177"/>
      <c r="MWS229" s="178"/>
      <c r="MWT229" s="177"/>
      <c r="MWU229" s="178"/>
      <c r="MWV229" s="180"/>
      <c r="MWW229" s="181"/>
      <c r="MWX229" s="181"/>
      <c r="MWY229" s="176"/>
      <c r="MWZ229" s="177"/>
      <c r="MXA229" s="178"/>
      <c r="MXB229" s="177"/>
      <c r="MXC229" s="177"/>
      <c r="MXD229" s="177"/>
      <c r="MXE229" s="177"/>
      <c r="MXF229" s="177"/>
      <c r="MXG229" s="177"/>
      <c r="MXH229" s="177"/>
      <c r="MXI229" s="177"/>
      <c r="MXJ229" s="177"/>
      <c r="MXK229" s="177"/>
      <c r="MXL229" s="177"/>
      <c r="MXM229" s="177"/>
      <c r="MXN229" s="177"/>
      <c r="MXO229" s="177"/>
      <c r="MXP229" s="178"/>
      <c r="MXQ229" s="178"/>
      <c r="MXR229" s="177"/>
      <c r="MXS229" s="177"/>
      <c r="MXT229" s="177"/>
      <c r="MXU229" s="178"/>
      <c r="MXV229" s="177"/>
      <c r="MXW229" s="178"/>
      <c r="MXX229" s="177"/>
      <c r="MXY229" s="178"/>
      <c r="MXZ229" s="177"/>
      <c r="MYA229" s="178"/>
      <c r="MYB229" s="180"/>
      <c r="MYC229" s="181"/>
      <c r="MYD229" s="181"/>
      <c r="MYE229" s="176"/>
      <c r="MYF229" s="177"/>
      <c r="MYG229" s="178"/>
      <c r="MYH229" s="177"/>
      <c r="MYI229" s="177"/>
      <c r="MYJ229" s="177"/>
      <c r="MYK229" s="177"/>
      <c r="MYL229" s="177"/>
      <c r="MYM229" s="177"/>
      <c r="MYN229" s="177"/>
      <c r="MYO229" s="177"/>
      <c r="MYP229" s="177"/>
      <c r="MYQ229" s="177"/>
      <c r="MYR229" s="177"/>
      <c r="MYS229" s="177"/>
      <c r="MYT229" s="177"/>
      <c r="MYU229" s="177"/>
      <c r="MYV229" s="178"/>
      <c r="MYW229" s="178"/>
      <c r="MYX229" s="177"/>
      <c r="MYY229" s="177"/>
      <c r="MYZ229" s="177"/>
      <c r="MZA229" s="178"/>
      <c r="MZB229" s="177"/>
      <c r="MZC229" s="178"/>
      <c r="MZD229" s="177"/>
      <c r="MZE229" s="178"/>
      <c r="MZF229" s="177"/>
      <c r="MZG229" s="178"/>
      <c r="MZH229" s="180"/>
      <c r="MZI229" s="181"/>
      <c r="MZJ229" s="181"/>
      <c r="MZK229" s="176"/>
      <c r="MZL229" s="177"/>
      <c r="MZM229" s="178"/>
      <c r="MZN229" s="177"/>
      <c r="MZO229" s="177"/>
      <c r="MZP229" s="177"/>
      <c r="MZQ229" s="177"/>
      <c r="MZR229" s="177"/>
      <c r="MZS229" s="177"/>
      <c r="MZT229" s="177"/>
      <c r="MZU229" s="177"/>
      <c r="MZV229" s="177"/>
      <c r="MZW229" s="177"/>
      <c r="MZX229" s="177"/>
      <c r="MZY229" s="177"/>
      <c r="MZZ229" s="177"/>
      <c r="NAA229" s="177"/>
      <c r="NAB229" s="178"/>
      <c r="NAC229" s="178"/>
      <c r="NAD229" s="177"/>
      <c r="NAE229" s="177"/>
      <c r="NAF229" s="177"/>
      <c r="NAG229" s="178"/>
      <c r="NAH229" s="177"/>
      <c r="NAI229" s="178"/>
      <c r="NAJ229" s="177"/>
      <c r="NAK229" s="178"/>
      <c r="NAL229" s="177"/>
      <c r="NAM229" s="178"/>
      <c r="NAN229" s="180"/>
      <c r="NAO229" s="181"/>
      <c r="NAP229" s="181"/>
      <c r="NAQ229" s="176"/>
      <c r="NAR229" s="177"/>
      <c r="NAS229" s="178"/>
      <c r="NAT229" s="177"/>
      <c r="NAU229" s="177"/>
      <c r="NAV229" s="177"/>
      <c r="NAW229" s="177"/>
      <c r="NAX229" s="177"/>
      <c r="NAY229" s="177"/>
      <c r="NAZ229" s="177"/>
      <c r="NBA229" s="177"/>
      <c r="NBB229" s="177"/>
      <c r="NBC229" s="177"/>
      <c r="NBD229" s="177"/>
      <c r="NBE229" s="177"/>
      <c r="NBF229" s="177"/>
      <c r="NBG229" s="177"/>
      <c r="NBH229" s="178"/>
      <c r="NBI229" s="178"/>
      <c r="NBJ229" s="177"/>
      <c r="NBK229" s="177"/>
      <c r="NBL229" s="177"/>
      <c r="NBM229" s="178"/>
      <c r="NBN229" s="177"/>
      <c r="NBO229" s="178"/>
      <c r="NBP229" s="177"/>
      <c r="NBQ229" s="178"/>
      <c r="NBR229" s="177"/>
      <c r="NBS229" s="178"/>
      <c r="NBT229" s="180"/>
      <c r="NBU229" s="181"/>
      <c r="NBV229" s="181"/>
      <c r="NBW229" s="176"/>
      <c r="NBX229" s="177"/>
      <c r="NBY229" s="178"/>
      <c r="NBZ229" s="177"/>
      <c r="NCA229" s="177"/>
      <c r="NCB229" s="177"/>
      <c r="NCC229" s="177"/>
      <c r="NCD229" s="177"/>
      <c r="NCE229" s="177"/>
      <c r="NCF229" s="177"/>
      <c r="NCG229" s="177"/>
      <c r="NCH229" s="177"/>
      <c r="NCI229" s="177"/>
      <c r="NCJ229" s="177"/>
      <c r="NCK229" s="177"/>
      <c r="NCL229" s="177"/>
      <c r="NCM229" s="177"/>
      <c r="NCN229" s="178"/>
      <c r="NCO229" s="178"/>
      <c r="NCP229" s="177"/>
      <c r="NCQ229" s="177"/>
      <c r="NCR229" s="177"/>
      <c r="NCS229" s="178"/>
      <c r="NCT229" s="177"/>
      <c r="NCU229" s="178"/>
      <c r="NCV229" s="177"/>
      <c r="NCW229" s="178"/>
      <c r="NCX229" s="177"/>
      <c r="NCY229" s="178"/>
      <c r="NCZ229" s="180"/>
      <c r="NDA229" s="181"/>
      <c r="NDB229" s="181"/>
      <c r="NDC229" s="176"/>
      <c r="NDD229" s="177"/>
      <c r="NDE229" s="178"/>
      <c r="NDF229" s="177"/>
      <c r="NDG229" s="177"/>
      <c r="NDH229" s="177"/>
      <c r="NDI229" s="177"/>
      <c r="NDJ229" s="177"/>
      <c r="NDK229" s="177"/>
      <c r="NDL229" s="177"/>
      <c r="NDM229" s="177"/>
      <c r="NDN229" s="177"/>
      <c r="NDO229" s="177"/>
      <c r="NDP229" s="177"/>
      <c r="NDQ229" s="177"/>
      <c r="NDR229" s="177"/>
      <c r="NDS229" s="177"/>
      <c r="NDT229" s="178"/>
      <c r="NDU229" s="178"/>
      <c r="NDV229" s="177"/>
      <c r="NDW229" s="177"/>
      <c r="NDX229" s="177"/>
      <c r="NDY229" s="178"/>
      <c r="NDZ229" s="177"/>
      <c r="NEA229" s="178"/>
      <c r="NEB229" s="177"/>
      <c r="NEC229" s="178"/>
      <c r="NED229" s="177"/>
      <c r="NEE229" s="178"/>
      <c r="NEF229" s="180"/>
      <c r="NEG229" s="181"/>
      <c r="NEH229" s="181"/>
      <c r="NEI229" s="176"/>
      <c r="NEJ229" s="177"/>
      <c r="NEK229" s="178"/>
      <c r="NEL229" s="177"/>
      <c r="NEM229" s="177"/>
      <c r="NEN229" s="177"/>
      <c r="NEO229" s="177"/>
      <c r="NEP229" s="177"/>
      <c r="NEQ229" s="177"/>
      <c r="NER229" s="177"/>
      <c r="NES229" s="177"/>
      <c r="NET229" s="177"/>
      <c r="NEU229" s="177"/>
      <c r="NEV229" s="177"/>
      <c r="NEW229" s="177"/>
      <c r="NEX229" s="177"/>
      <c r="NEY229" s="177"/>
      <c r="NEZ229" s="178"/>
      <c r="NFA229" s="178"/>
      <c r="NFB229" s="177"/>
      <c r="NFC229" s="177"/>
      <c r="NFD229" s="177"/>
      <c r="NFE229" s="178"/>
      <c r="NFF229" s="177"/>
      <c r="NFG229" s="178"/>
      <c r="NFH229" s="177"/>
      <c r="NFI229" s="178"/>
      <c r="NFJ229" s="177"/>
      <c r="NFK229" s="178"/>
      <c r="NFL229" s="180"/>
      <c r="NFM229" s="181"/>
      <c r="NFN229" s="181"/>
      <c r="NFO229" s="176"/>
      <c r="NFP229" s="177"/>
      <c r="NFQ229" s="178"/>
      <c r="NFR229" s="177"/>
      <c r="NFS229" s="177"/>
      <c r="NFT229" s="177"/>
      <c r="NFU229" s="177"/>
      <c r="NFV229" s="177"/>
      <c r="NFW229" s="177"/>
      <c r="NFX229" s="177"/>
      <c r="NFY229" s="177"/>
      <c r="NFZ229" s="177"/>
      <c r="NGA229" s="177"/>
      <c r="NGB229" s="177"/>
      <c r="NGC229" s="177"/>
      <c r="NGD229" s="177"/>
      <c r="NGE229" s="177"/>
      <c r="NGF229" s="178"/>
      <c r="NGG229" s="178"/>
      <c r="NGH229" s="177"/>
      <c r="NGI229" s="177"/>
      <c r="NGJ229" s="177"/>
      <c r="NGK229" s="178"/>
      <c r="NGL229" s="177"/>
      <c r="NGM229" s="178"/>
      <c r="NGN229" s="177"/>
      <c r="NGO229" s="178"/>
      <c r="NGP229" s="177"/>
      <c r="NGQ229" s="178"/>
      <c r="NGR229" s="180"/>
      <c r="NGS229" s="181"/>
      <c r="NGT229" s="181"/>
      <c r="NGU229" s="176"/>
      <c r="NGV229" s="177"/>
      <c r="NGW229" s="178"/>
      <c r="NGX229" s="177"/>
      <c r="NGY229" s="177"/>
      <c r="NGZ229" s="177"/>
      <c r="NHA229" s="177"/>
      <c r="NHB229" s="177"/>
      <c r="NHC229" s="177"/>
      <c r="NHD229" s="177"/>
      <c r="NHE229" s="177"/>
      <c r="NHF229" s="177"/>
      <c r="NHG229" s="177"/>
      <c r="NHH229" s="177"/>
      <c r="NHI229" s="177"/>
      <c r="NHJ229" s="177"/>
      <c r="NHK229" s="177"/>
      <c r="NHL229" s="178"/>
      <c r="NHM229" s="178"/>
      <c r="NHN229" s="177"/>
      <c r="NHO229" s="177"/>
      <c r="NHP229" s="177"/>
      <c r="NHQ229" s="178"/>
      <c r="NHR229" s="177"/>
      <c r="NHS229" s="178"/>
      <c r="NHT229" s="177"/>
      <c r="NHU229" s="178"/>
      <c r="NHV229" s="177"/>
      <c r="NHW229" s="178"/>
      <c r="NHX229" s="180"/>
      <c r="NHY229" s="181"/>
      <c r="NHZ229" s="181"/>
      <c r="NIA229" s="176"/>
      <c r="NIB229" s="177"/>
      <c r="NIC229" s="178"/>
      <c r="NID229" s="177"/>
      <c r="NIE229" s="177"/>
      <c r="NIF229" s="177"/>
      <c r="NIG229" s="177"/>
      <c r="NIH229" s="177"/>
      <c r="NII229" s="177"/>
      <c r="NIJ229" s="177"/>
      <c r="NIK229" s="177"/>
      <c r="NIL229" s="177"/>
      <c r="NIM229" s="177"/>
      <c r="NIN229" s="177"/>
      <c r="NIO229" s="177"/>
      <c r="NIP229" s="177"/>
      <c r="NIQ229" s="177"/>
      <c r="NIR229" s="178"/>
      <c r="NIS229" s="178"/>
      <c r="NIT229" s="177"/>
      <c r="NIU229" s="177"/>
      <c r="NIV229" s="177"/>
      <c r="NIW229" s="178"/>
      <c r="NIX229" s="177"/>
      <c r="NIY229" s="178"/>
      <c r="NIZ229" s="177"/>
      <c r="NJA229" s="178"/>
      <c r="NJB229" s="177"/>
      <c r="NJC229" s="178"/>
      <c r="NJD229" s="180"/>
      <c r="NJE229" s="181"/>
      <c r="NJF229" s="181"/>
      <c r="NJG229" s="176"/>
      <c r="NJH229" s="177"/>
      <c r="NJI229" s="178"/>
      <c r="NJJ229" s="177"/>
      <c r="NJK229" s="177"/>
      <c r="NJL229" s="177"/>
      <c r="NJM229" s="177"/>
      <c r="NJN229" s="177"/>
      <c r="NJO229" s="177"/>
      <c r="NJP229" s="177"/>
      <c r="NJQ229" s="177"/>
      <c r="NJR229" s="177"/>
      <c r="NJS229" s="177"/>
      <c r="NJT229" s="177"/>
      <c r="NJU229" s="177"/>
      <c r="NJV229" s="177"/>
      <c r="NJW229" s="177"/>
      <c r="NJX229" s="178"/>
      <c r="NJY229" s="178"/>
      <c r="NJZ229" s="177"/>
      <c r="NKA229" s="177"/>
      <c r="NKB229" s="177"/>
      <c r="NKC229" s="178"/>
      <c r="NKD229" s="177"/>
      <c r="NKE229" s="178"/>
      <c r="NKF229" s="177"/>
      <c r="NKG229" s="178"/>
      <c r="NKH229" s="177"/>
      <c r="NKI229" s="178"/>
      <c r="NKJ229" s="180"/>
      <c r="NKK229" s="181"/>
      <c r="NKL229" s="181"/>
      <c r="NKM229" s="176"/>
      <c r="NKN229" s="177"/>
      <c r="NKO229" s="178"/>
      <c r="NKP229" s="177"/>
      <c r="NKQ229" s="177"/>
      <c r="NKR229" s="177"/>
      <c r="NKS229" s="177"/>
      <c r="NKT229" s="177"/>
      <c r="NKU229" s="177"/>
      <c r="NKV229" s="177"/>
      <c r="NKW229" s="177"/>
      <c r="NKX229" s="177"/>
      <c r="NKY229" s="177"/>
      <c r="NKZ229" s="177"/>
      <c r="NLA229" s="177"/>
      <c r="NLB229" s="177"/>
      <c r="NLC229" s="177"/>
      <c r="NLD229" s="178"/>
      <c r="NLE229" s="178"/>
      <c r="NLF229" s="177"/>
      <c r="NLG229" s="177"/>
      <c r="NLH229" s="177"/>
      <c r="NLI229" s="178"/>
      <c r="NLJ229" s="177"/>
      <c r="NLK229" s="178"/>
      <c r="NLL229" s="177"/>
      <c r="NLM229" s="178"/>
      <c r="NLN229" s="177"/>
      <c r="NLO229" s="178"/>
      <c r="NLP229" s="180"/>
      <c r="NLQ229" s="181"/>
      <c r="NLR229" s="181"/>
      <c r="NLS229" s="176"/>
      <c r="NLT229" s="177"/>
      <c r="NLU229" s="178"/>
      <c r="NLV229" s="177"/>
      <c r="NLW229" s="177"/>
      <c r="NLX229" s="177"/>
      <c r="NLY229" s="177"/>
      <c r="NLZ229" s="177"/>
      <c r="NMA229" s="177"/>
      <c r="NMB229" s="177"/>
      <c r="NMC229" s="177"/>
      <c r="NMD229" s="177"/>
      <c r="NME229" s="177"/>
      <c r="NMF229" s="177"/>
      <c r="NMG229" s="177"/>
      <c r="NMH229" s="177"/>
      <c r="NMI229" s="177"/>
      <c r="NMJ229" s="178"/>
      <c r="NMK229" s="178"/>
      <c r="NML229" s="177"/>
      <c r="NMM229" s="177"/>
      <c r="NMN229" s="177"/>
      <c r="NMO229" s="178"/>
      <c r="NMP229" s="177"/>
      <c r="NMQ229" s="178"/>
      <c r="NMR229" s="177"/>
      <c r="NMS229" s="178"/>
      <c r="NMT229" s="177"/>
      <c r="NMU229" s="178"/>
      <c r="NMV229" s="180"/>
      <c r="NMW229" s="181"/>
      <c r="NMX229" s="181"/>
      <c r="NMY229" s="176"/>
      <c r="NMZ229" s="177"/>
      <c r="NNA229" s="178"/>
      <c r="NNB229" s="177"/>
      <c r="NNC229" s="177"/>
      <c r="NND229" s="177"/>
      <c r="NNE229" s="177"/>
      <c r="NNF229" s="177"/>
      <c r="NNG229" s="177"/>
      <c r="NNH229" s="177"/>
      <c r="NNI229" s="177"/>
      <c r="NNJ229" s="177"/>
      <c r="NNK229" s="177"/>
      <c r="NNL229" s="177"/>
      <c r="NNM229" s="177"/>
      <c r="NNN229" s="177"/>
      <c r="NNO229" s="177"/>
      <c r="NNP229" s="178"/>
      <c r="NNQ229" s="178"/>
      <c r="NNR229" s="177"/>
      <c r="NNS229" s="177"/>
      <c r="NNT229" s="177"/>
      <c r="NNU229" s="178"/>
      <c r="NNV229" s="177"/>
      <c r="NNW229" s="178"/>
      <c r="NNX229" s="177"/>
      <c r="NNY229" s="178"/>
      <c r="NNZ229" s="177"/>
      <c r="NOA229" s="178"/>
      <c r="NOB229" s="180"/>
      <c r="NOC229" s="181"/>
      <c r="NOD229" s="181"/>
      <c r="NOE229" s="176"/>
      <c r="NOF229" s="177"/>
      <c r="NOG229" s="178"/>
      <c r="NOH229" s="177"/>
      <c r="NOI229" s="177"/>
      <c r="NOJ229" s="177"/>
      <c r="NOK229" s="177"/>
      <c r="NOL229" s="177"/>
      <c r="NOM229" s="177"/>
      <c r="NON229" s="177"/>
      <c r="NOO229" s="177"/>
      <c r="NOP229" s="177"/>
      <c r="NOQ229" s="177"/>
      <c r="NOR229" s="177"/>
      <c r="NOS229" s="177"/>
      <c r="NOT229" s="177"/>
      <c r="NOU229" s="177"/>
      <c r="NOV229" s="178"/>
      <c r="NOW229" s="178"/>
      <c r="NOX229" s="177"/>
      <c r="NOY229" s="177"/>
      <c r="NOZ229" s="177"/>
      <c r="NPA229" s="178"/>
      <c r="NPB229" s="177"/>
      <c r="NPC229" s="178"/>
      <c r="NPD229" s="177"/>
      <c r="NPE229" s="178"/>
      <c r="NPF229" s="177"/>
      <c r="NPG229" s="178"/>
      <c r="NPH229" s="180"/>
      <c r="NPI229" s="181"/>
      <c r="NPJ229" s="181"/>
      <c r="NPK229" s="176"/>
      <c r="NPL229" s="177"/>
      <c r="NPM229" s="178"/>
      <c r="NPN229" s="177"/>
      <c r="NPO229" s="177"/>
      <c r="NPP229" s="177"/>
      <c r="NPQ229" s="177"/>
      <c r="NPR229" s="177"/>
      <c r="NPS229" s="177"/>
      <c r="NPT229" s="177"/>
      <c r="NPU229" s="177"/>
      <c r="NPV229" s="177"/>
      <c r="NPW229" s="177"/>
      <c r="NPX229" s="177"/>
      <c r="NPY229" s="177"/>
      <c r="NPZ229" s="177"/>
      <c r="NQA229" s="177"/>
      <c r="NQB229" s="178"/>
      <c r="NQC229" s="178"/>
      <c r="NQD229" s="177"/>
      <c r="NQE229" s="177"/>
      <c r="NQF229" s="177"/>
      <c r="NQG229" s="178"/>
      <c r="NQH229" s="177"/>
      <c r="NQI229" s="178"/>
      <c r="NQJ229" s="177"/>
      <c r="NQK229" s="178"/>
      <c r="NQL229" s="177"/>
      <c r="NQM229" s="178"/>
      <c r="NQN229" s="180"/>
      <c r="NQO229" s="181"/>
      <c r="NQP229" s="181"/>
      <c r="NQQ229" s="176"/>
      <c r="NQR229" s="177"/>
      <c r="NQS229" s="178"/>
      <c r="NQT229" s="177"/>
      <c r="NQU229" s="177"/>
      <c r="NQV229" s="177"/>
      <c r="NQW229" s="177"/>
      <c r="NQX229" s="177"/>
      <c r="NQY229" s="177"/>
      <c r="NQZ229" s="177"/>
      <c r="NRA229" s="177"/>
      <c r="NRB229" s="177"/>
      <c r="NRC229" s="177"/>
      <c r="NRD229" s="177"/>
      <c r="NRE229" s="177"/>
      <c r="NRF229" s="177"/>
      <c r="NRG229" s="177"/>
      <c r="NRH229" s="178"/>
      <c r="NRI229" s="178"/>
      <c r="NRJ229" s="177"/>
      <c r="NRK229" s="177"/>
      <c r="NRL229" s="177"/>
      <c r="NRM229" s="178"/>
      <c r="NRN229" s="177"/>
      <c r="NRO229" s="178"/>
      <c r="NRP229" s="177"/>
      <c r="NRQ229" s="178"/>
      <c r="NRR229" s="177"/>
      <c r="NRS229" s="178"/>
      <c r="NRT229" s="180"/>
      <c r="NRU229" s="181"/>
      <c r="NRV229" s="181"/>
      <c r="NRW229" s="176"/>
      <c r="NRX229" s="177"/>
      <c r="NRY229" s="178"/>
      <c r="NRZ229" s="177"/>
      <c r="NSA229" s="177"/>
      <c r="NSB229" s="177"/>
      <c r="NSC229" s="177"/>
      <c r="NSD229" s="177"/>
      <c r="NSE229" s="177"/>
      <c r="NSF229" s="177"/>
      <c r="NSG229" s="177"/>
      <c r="NSH229" s="177"/>
      <c r="NSI229" s="177"/>
      <c r="NSJ229" s="177"/>
      <c r="NSK229" s="177"/>
      <c r="NSL229" s="177"/>
      <c r="NSM229" s="177"/>
      <c r="NSN229" s="178"/>
      <c r="NSO229" s="178"/>
      <c r="NSP229" s="177"/>
      <c r="NSQ229" s="177"/>
      <c r="NSR229" s="177"/>
      <c r="NSS229" s="178"/>
      <c r="NST229" s="177"/>
      <c r="NSU229" s="178"/>
      <c r="NSV229" s="177"/>
      <c r="NSW229" s="178"/>
      <c r="NSX229" s="177"/>
      <c r="NSY229" s="178"/>
      <c r="NSZ229" s="180"/>
      <c r="NTA229" s="181"/>
      <c r="NTB229" s="181"/>
      <c r="NTC229" s="176"/>
      <c r="NTD229" s="177"/>
      <c r="NTE229" s="178"/>
      <c r="NTF229" s="177"/>
      <c r="NTG229" s="177"/>
      <c r="NTH229" s="177"/>
      <c r="NTI229" s="177"/>
      <c r="NTJ229" s="177"/>
      <c r="NTK229" s="177"/>
      <c r="NTL229" s="177"/>
      <c r="NTM229" s="177"/>
      <c r="NTN229" s="177"/>
      <c r="NTO229" s="177"/>
      <c r="NTP229" s="177"/>
      <c r="NTQ229" s="177"/>
      <c r="NTR229" s="177"/>
      <c r="NTS229" s="177"/>
      <c r="NTT229" s="178"/>
      <c r="NTU229" s="178"/>
      <c r="NTV229" s="177"/>
      <c r="NTW229" s="177"/>
      <c r="NTX229" s="177"/>
      <c r="NTY229" s="178"/>
      <c r="NTZ229" s="177"/>
      <c r="NUA229" s="178"/>
      <c r="NUB229" s="177"/>
      <c r="NUC229" s="178"/>
      <c r="NUD229" s="177"/>
      <c r="NUE229" s="178"/>
      <c r="NUF229" s="180"/>
      <c r="NUG229" s="181"/>
      <c r="NUH229" s="181"/>
      <c r="NUI229" s="176"/>
      <c r="NUJ229" s="177"/>
      <c r="NUK229" s="178"/>
      <c r="NUL229" s="177"/>
      <c r="NUM229" s="177"/>
      <c r="NUN229" s="177"/>
      <c r="NUO229" s="177"/>
      <c r="NUP229" s="177"/>
      <c r="NUQ229" s="177"/>
      <c r="NUR229" s="177"/>
      <c r="NUS229" s="177"/>
      <c r="NUT229" s="177"/>
      <c r="NUU229" s="177"/>
      <c r="NUV229" s="177"/>
      <c r="NUW229" s="177"/>
      <c r="NUX229" s="177"/>
      <c r="NUY229" s="177"/>
      <c r="NUZ229" s="178"/>
      <c r="NVA229" s="178"/>
      <c r="NVB229" s="177"/>
      <c r="NVC229" s="177"/>
      <c r="NVD229" s="177"/>
      <c r="NVE229" s="178"/>
      <c r="NVF229" s="177"/>
      <c r="NVG229" s="178"/>
      <c r="NVH229" s="177"/>
      <c r="NVI229" s="178"/>
      <c r="NVJ229" s="177"/>
      <c r="NVK229" s="178"/>
      <c r="NVL229" s="180"/>
      <c r="NVM229" s="181"/>
      <c r="NVN229" s="181"/>
      <c r="NVO229" s="176"/>
      <c r="NVP229" s="177"/>
      <c r="NVQ229" s="178"/>
      <c r="NVR229" s="177"/>
      <c r="NVS229" s="177"/>
      <c r="NVT229" s="177"/>
      <c r="NVU229" s="177"/>
      <c r="NVV229" s="177"/>
      <c r="NVW229" s="177"/>
      <c r="NVX229" s="177"/>
      <c r="NVY229" s="177"/>
      <c r="NVZ229" s="177"/>
      <c r="NWA229" s="177"/>
      <c r="NWB229" s="177"/>
      <c r="NWC229" s="177"/>
      <c r="NWD229" s="177"/>
      <c r="NWE229" s="177"/>
      <c r="NWF229" s="178"/>
      <c r="NWG229" s="178"/>
      <c r="NWH229" s="177"/>
      <c r="NWI229" s="177"/>
      <c r="NWJ229" s="177"/>
      <c r="NWK229" s="178"/>
      <c r="NWL229" s="177"/>
      <c r="NWM229" s="178"/>
      <c r="NWN229" s="177"/>
      <c r="NWO229" s="178"/>
      <c r="NWP229" s="177"/>
      <c r="NWQ229" s="178"/>
      <c r="NWR229" s="180"/>
      <c r="NWS229" s="181"/>
      <c r="NWT229" s="181"/>
      <c r="NWU229" s="176"/>
      <c r="NWV229" s="177"/>
      <c r="NWW229" s="178"/>
      <c r="NWX229" s="177"/>
      <c r="NWY229" s="177"/>
      <c r="NWZ229" s="177"/>
      <c r="NXA229" s="177"/>
      <c r="NXB229" s="177"/>
      <c r="NXC229" s="177"/>
      <c r="NXD229" s="177"/>
      <c r="NXE229" s="177"/>
      <c r="NXF229" s="177"/>
      <c r="NXG229" s="177"/>
      <c r="NXH229" s="177"/>
      <c r="NXI229" s="177"/>
      <c r="NXJ229" s="177"/>
      <c r="NXK229" s="177"/>
      <c r="NXL229" s="178"/>
      <c r="NXM229" s="178"/>
      <c r="NXN229" s="177"/>
      <c r="NXO229" s="177"/>
      <c r="NXP229" s="177"/>
      <c r="NXQ229" s="178"/>
      <c r="NXR229" s="177"/>
      <c r="NXS229" s="178"/>
      <c r="NXT229" s="177"/>
      <c r="NXU229" s="178"/>
      <c r="NXV229" s="177"/>
      <c r="NXW229" s="178"/>
      <c r="NXX229" s="180"/>
      <c r="NXY229" s="181"/>
      <c r="NXZ229" s="181"/>
      <c r="NYA229" s="176"/>
      <c r="NYB229" s="177"/>
      <c r="NYC229" s="178"/>
      <c r="NYD229" s="177"/>
      <c r="NYE229" s="177"/>
      <c r="NYF229" s="177"/>
      <c r="NYG229" s="177"/>
      <c r="NYH229" s="177"/>
      <c r="NYI229" s="177"/>
      <c r="NYJ229" s="177"/>
      <c r="NYK229" s="177"/>
      <c r="NYL229" s="177"/>
      <c r="NYM229" s="177"/>
      <c r="NYN229" s="177"/>
      <c r="NYO229" s="177"/>
      <c r="NYP229" s="177"/>
      <c r="NYQ229" s="177"/>
      <c r="NYR229" s="178"/>
      <c r="NYS229" s="178"/>
      <c r="NYT229" s="177"/>
      <c r="NYU229" s="177"/>
      <c r="NYV229" s="177"/>
      <c r="NYW229" s="178"/>
      <c r="NYX229" s="177"/>
      <c r="NYY229" s="178"/>
      <c r="NYZ229" s="177"/>
      <c r="NZA229" s="178"/>
      <c r="NZB229" s="177"/>
      <c r="NZC229" s="178"/>
      <c r="NZD229" s="180"/>
      <c r="NZE229" s="181"/>
      <c r="NZF229" s="181"/>
      <c r="NZG229" s="176"/>
      <c r="NZH229" s="177"/>
      <c r="NZI229" s="178"/>
      <c r="NZJ229" s="177"/>
      <c r="NZK229" s="177"/>
      <c r="NZL229" s="177"/>
      <c r="NZM229" s="177"/>
      <c r="NZN229" s="177"/>
      <c r="NZO229" s="177"/>
      <c r="NZP229" s="177"/>
      <c r="NZQ229" s="177"/>
      <c r="NZR229" s="177"/>
      <c r="NZS229" s="177"/>
      <c r="NZT229" s="177"/>
      <c r="NZU229" s="177"/>
      <c r="NZV229" s="177"/>
      <c r="NZW229" s="177"/>
      <c r="NZX229" s="178"/>
      <c r="NZY229" s="178"/>
      <c r="NZZ229" s="177"/>
      <c r="OAA229" s="177"/>
      <c r="OAB229" s="177"/>
      <c r="OAC229" s="178"/>
      <c r="OAD229" s="177"/>
      <c r="OAE229" s="178"/>
      <c r="OAF229" s="177"/>
      <c r="OAG229" s="178"/>
      <c r="OAH229" s="177"/>
      <c r="OAI229" s="178"/>
      <c r="OAJ229" s="180"/>
      <c r="OAK229" s="181"/>
      <c r="OAL229" s="181"/>
      <c r="OAM229" s="176"/>
      <c r="OAN229" s="177"/>
      <c r="OAO229" s="178"/>
      <c r="OAP229" s="177"/>
      <c r="OAQ229" s="177"/>
      <c r="OAR229" s="177"/>
      <c r="OAS229" s="177"/>
      <c r="OAT229" s="177"/>
      <c r="OAU229" s="177"/>
      <c r="OAV229" s="177"/>
      <c r="OAW229" s="177"/>
      <c r="OAX229" s="177"/>
      <c r="OAY229" s="177"/>
      <c r="OAZ229" s="177"/>
      <c r="OBA229" s="177"/>
      <c r="OBB229" s="177"/>
      <c r="OBC229" s="177"/>
      <c r="OBD229" s="178"/>
      <c r="OBE229" s="178"/>
      <c r="OBF229" s="177"/>
      <c r="OBG229" s="177"/>
      <c r="OBH229" s="177"/>
      <c r="OBI229" s="178"/>
      <c r="OBJ229" s="177"/>
      <c r="OBK229" s="178"/>
      <c r="OBL229" s="177"/>
      <c r="OBM229" s="178"/>
      <c r="OBN229" s="177"/>
      <c r="OBO229" s="178"/>
      <c r="OBP229" s="180"/>
      <c r="OBQ229" s="181"/>
      <c r="OBR229" s="181"/>
      <c r="OBS229" s="176"/>
      <c r="OBT229" s="177"/>
      <c r="OBU229" s="178"/>
      <c r="OBV229" s="177"/>
      <c r="OBW229" s="177"/>
      <c r="OBX229" s="177"/>
      <c r="OBY229" s="177"/>
      <c r="OBZ229" s="177"/>
      <c r="OCA229" s="177"/>
      <c r="OCB229" s="177"/>
      <c r="OCC229" s="177"/>
      <c r="OCD229" s="177"/>
      <c r="OCE229" s="177"/>
      <c r="OCF229" s="177"/>
      <c r="OCG229" s="177"/>
      <c r="OCH229" s="177"/>
      <c r="OCI229" s="177"/>
      <c r="OCJ229" s="178"/>
      <c r="OCK229" s="178"/>
      <c r="OCL229" s="177"/>
      <c r="OCM229" s="177"/>
      <c r="OCN229" s="177"/>
      <c r="OCO229" s="178"/>
      <c r="OCP229" s="177"/>
      <c r="OCQ229" s="178"/>
      <c r="OCR229" s="177"/>
      <c r="OCS229" s="178"/>
      <c r="OCT229" s="177"/>
      <c r="OCU229" s="178"/>
      <c r="OCV229" s="180"/>
      <c r="OCW229" s="181"/>
      <c r="OCX229" s="181"/>
      <c r="OCY229" s="176"/>
      <c r="OCZ229" s="177"/>
      <c r="ODA229" s="178"/>
      <c r="ODB229" s="177"/>
      <c r="ODC229" s="177"/>
      <c r="ODD229" s="177"/>
      <c r="ODE229" s="177"/>
      <c r="ODF229" s="177"/>
      <c r="ODG229" s="177"/>
      <c r="ODH229" s="177"/>
      <c r="ODI229" s="177"/>
      <c r="ODJ229" s="177"/>
      <c r="ODK229" s="177"/>
      <c r="ODL229" s="177"/>
      <c r="ODM229" s="177"/>
      <c r="ODN229" s="177"/>
      <c r="ODO229" s="177"/>
      <c r="ODP229" s="178"/>
      <c r="ODQ229" s="178"/>
      <c r="ODR229" s="177"/>
      <c r="ODS229" s="177"/>
      <c r="ODT229" s="177"/>
      <c r="ODU229" s="178"/>
      <c r="ODV229" s="177"/>
      <c r="ODW229" s="178"/>
      <c r="ODX229" s="177"/>
      <c r="ODY229" s="178"/>
      <c r="ODZ229" s="177"/>
      <c r="OEA229" s="178"/>
      <c r="OEB229" s="180"/>
      <c r="OEC229" s="181"/>
      <c r="OED229" s="181"/>
      <c r="OEE229" s="176"/>
      <c r="OEF229" s="177"/>
      <c r="OEG229" s="178"/>
      <c r="OEH229" s="177"/>
      <c r="OEI229" s="177"/>
      <c r="OEJ229" s="177"/>
      <c r="OEK229" s="177"/>
      <c r="OEL229" s="177"/>
      <c r="OEM229" s="177"/>
      <c r="OEN229" s="177"/>
      <c r="OEO229" s="177"/>
      <c r="OEP229" s="177"/>
      <c r="OEQ229" s="177"/>
      <c r="OER229" s="177"/>
      <c r="OES229" s="177"/>
      <c r="OET229" s="177"/>
      <c r="OEU229" s="177"/>
      <c r="OEV229" s="178"/>
      <c r="OEW229" s="178"/>
      <c r="OEX229" s="177"/>
      <c r="OEY229" s="177"/>
      <c r="OEZ229" s="177"/>
      <c r="OFA229" s="178"/>
      <c r="OFB229" s="177"/>
      <c r="OFC229" s="178"/>
      <c r="OFD229" s="177"/>
      <c r="OFE229" s="178"/>
      <c r="OFF229" s="177"/>
      <c r="OFG229" s="178"/>
      <c r="OFH229" s="180"/>
      <c r="OFI229" s="181"/>
      <c r="OFJ229" s="181"/>
      <c r="OFK229" s="176"/>
      <c r="OFL229" s="177"/>
      <c r="OFM229" s="178"/>
      <c r="OFN229" s="177"/>
      <c r="OFO229" s="177"/>
      <c r="OFP229" s="177"/>
      <c r="OFQ229" s="177"/>
      <c r="OFR229" s="177"/>
      <c r="OFS229" s="177"/>
      <c r="OFT229" s="177"/>
      <c r="OFU229" s="177"/>
      <c r="OFV229" s="177"/>
      <c r="OFW229" s="177"/>
      <c r="OFX229" s="177"/>
      <c r="OFY229" s="177"/>
      <c r="OFZ229" s="177"/>
      <c r="OGA229" s="177"/>
      <c r="OGB229" s="178"/>
      <c r="OGC229" s="178"/>
      <c r="OGD229" s="177"/>
      <c r="OGE229" s="177"/>
      <c r="OGF229" s="177"/>
      <c r="OGG229" s="178"/>
      <c r="OGH229" s="177"/>
      <c r="OGI229" s="178"/>
      <c r="OGJ229" s="177"/>
      <c r="OGK229" s="178"/>
      <c r="OGL229" s="177"/>
      <c r="OGM229" s="178"/>
      <c r="OGN229" s="180"/>
      <c r="OGO229" s="181"/>
      <c r="OGP229" s="181"/>
      <c r="OGQ229" s="176"/>
      <c r="OGR229" s="177"/>
      <c r="OGS229" s="178"/>
      <c r="OGT229" s="177"/>
      <c r="OGU229" s="177"/>
      <c r="OGV229" s="177"/>
      <c r="OGW229" s="177"/>
      <c r="OGX229" s="177"/>
      <c r="OGY229" s="177"/>
      <c r="OGZ229" s="177"/>
      <c r="OHA229" s="177"/>
      <c r="OHB229" s="177"/>
      <c r="OHC229" s="177"/>
      <c r="OHD229" s="177"/>
      <c r="OHE229" s="177"/>
      <c r="OHF229" s="177"/>
      <c r="OHG229" s="177"/>
      <c r="OHH229" s="178"/>
      <c r="OHI229" s="178"/>
      <c r="OHJ229" s="177"/>
      <c r="OHK229" s="177"/>
      <c r="OHL229" s="177"/>
      <c r="OHM229" s="178"/>
      <c r="OHN229" s="177"/>
      <c r="OHO229" s="178"/>
      <c r="OHP229" s="177"/>
      <c r="OHQ229" s="178"/>
      <c r="OHR229" s="177"/>
      <c r="OHS229" s="178"/>
      <c r="OHT229" s="180"/>
      <c r="OHU229" s="181"/>
      <c r="OHV229" s="181"/>
      <c r="OHW229" s="176"/>
      <c r="OHX229" s="177"/>
      <c r="OHY229" s="178"/>
      <c r="OHZ229" s="177"/>
      <c r="OIA229" s="177"/>
      <c r="OIB229" s="177"/>
      <c r="OIC229" s="177"/>
      <c r="OID229" s="177"/>
      <c r="OIE229" s="177"/>
      <c r="OIF229" s="177"/>
      <c r="OIG229" s="177"/>
      <c r="OIH229" s="177"/>
      <c r="OII229" s="177"/>
      <c r="OIJ229" s="177"/>
      <c r="OIK229" s="177"/>
      <c r="OIL229" s="177"/>
      <c r="OIM229" s="177"/>
      <c r="OIN229" s="178"/>
      <c r="OIO229" s="178"/>
      <c r="OIP229" s="177"/>
      <c r="OIQ229" s="177"/>
      <c r="OIR229" s="177"/>
      <c r="OIS229" s="178"/>
      <c r="OIT229" s="177"/>
      <c r="OIU229" s="178"/>
      <c r="OIV229" s="177"/>
      <c r="OIW229" s="178"/>
      <c r="OIX229" s="177"/>
      <c r="OIY229" s="178"/>
      <c r="OIZ229" s="180"/>
      <c r="OJA229" s="181"/>
      <c r="OJB229" s="181"/>
      <c r="OJC229" s="176"/>
      <c r="OJD229" s="177"/>
      <c r="OJE229" s="178"/>
      <c r="OJF229" s="177"/>
      <c r="OJG229" s="177"/>
      <c r="OJH229" s="177"/>
      <c r="OJI229" s="177"/>
      <c r="OJJ229" s="177"/>
      <c r="OJK229" s="177"/>
      <c r="OJL229" s="177"/>
      <c r="OJM229" s="177"/>
      <c r="OJN229" s="177"/>
      <c r="OJO229" s="177"/>
      <c r="OJP229" s="177"/>
      <c r="OJQ229" s="177"/>
      <c r="OJR229" s="177"/>
      <c r="OJS229" s="177"/>
      <c r="OJT229" s="178"/>
      <c r="OJU229" s="178"/>
      <c r="OJV229" s="177"/>
      <c r="OJW229" s="177"/>
      <c r="OJX229" s="177"/>
      <c r="OJY229" s="178"/>
      <c r="OJZ229" s="177"/>
      <c r="OKA229" s="178"/>
      <c r="OKB229" s="177"/>
      <c r="OKC229" s="178"/>
      <c r="OKD229" s="177"/>
      <c r="OKE229" s="178"/>
      <c r="OKF229" s="180"/>
      <c r="OKG229" s="181"/>
      <c r="OKH229" s="181"/>
      <c r="OKI229" s="176"/>
      <c r="OKJ229" s="177"/>
      <c r="OKK229" s="178"/>
      <c r="OKL229" s="177"/>
      <c r="OKM229" s="177"/>
      <c r="OKN229" s="177"/>
      <c r="OKO229" s="177"/>
      <c r="OKP229" s="177"/>
      <c r="OKQ229" s="177"/>
      <c r="OKR229" s="177"/>
      <c r="OKS229" s="177"/>
      <c r="OKT229" s="177"/>
      <c r="OKU229" s="177"/>
      <c r="OKV229" s="177"/>
      <c r="OKW229" s="177"/>
      <c r="OKX229" s="177"/>
      <c r="OKY229" s="177"/>
      <c r="OKZ229" s="178"/>
      <c r="OLA229" s="178"/>
      <c r="OLB229" s="177"/>
      <c r="OLC229" s="177"/>
      <c r="OLD229" s="177"/>
      <c r="OLE229" s="178"/>
      <c r="OLF229" s="177"/>
      <c r="OLG229" s="178"/>
      <c r="OLH229" s="177"/>
      <c r="OLI229" s="178"/>
      <c r="OLJ229" s="177"/>
      <c r="OLK229" s="178"/>
      <c r="OLL229" s="180"/>
      <c r="OLM229" s="181"/>
      <c r="OLN229" s="181"/>
      <c r="OLO229" s="176"/>
      <c r="OLP229" s="177"/>
      <c r="OLQ229" s="178"/>
      <c r="OLR229" s="177"/>
      <c r="OLS229" s="177"/>
      <c r="OLT229" s="177"/>
      <c r="OLU229" s="177"/>
      <c r="OLV229" s="177"/>
      <c r="OLW229" s="177"/>
      <c r="OLX229" s="177"/>
      <c r="OLY229" s="177"/>
      <c r="OLZ229" s="177"/>
      <c r="OMA229" s="177"/>
      <c r="OMB229" s="177"/>
      <c r="OMC229" s="177"/>
      <c r="OMD229" s="177"/>
      <c r="OME229" s="177"/>
      <c r="OMF229" s="178"/>
      <c r="OMG229" s="178"/>
      <c r="OMH229" s="177"/>
      <c r="OMI229" s="177"/>
      <c r="OMJ229" s="177"/>
      <c r="OMK229" s="178"/>
      <c r="OML229" s="177"/>
      <c r="OMM229" s="178"/>
      <c r="OMN229" s="177"/>
      <c r="OMO229" s="178"/>
      <c r="OMP229" s="177"/>
      <c r="OMQ229" s="178"/>
      <c r="OMR229" s="180"/>
      <c r="OMS229" s="181"/>
      <c r="OMT229" s="181"/>
      <c r="OMU229" s="176"/>
      <c r="OMV229" s="177"/>
      <c r="OMW229" s="178"/>
      <c r="OMX229" s="177"/>
      <c r="OMY229" s="177"/>
      <c r="OMZ229" s="177"/>
      <c r="ONA229" s="177"/>
      <c r="ONB229" s="177"/>
      <c r="ONC229" s="177"/>
      <c r="OND229" s="177"/>
      <c r="ONE229" s="177"/>
      <c r="ONF229" s="177"/>
      <c r="ONG229" s="177"/>
      <c r="ONH229" s="177"/>
      <c r="ONI229" s="177"/>
      <c r="ONJ229" s="177"/>
      <c r="ONK229" s="177"/>
      <c r="ONL229" s="178"/>
      <c r="ONM229" s="178"/>
      <c r="ONN229" s="177"/>
      <c r="ONO229" s="177"/>
      <c r="ONP229" s="177"/>
      <c r="ONQ229" s="178"/>
      <c r="ONR229" s="177"/>
      <c r="ONS229" s="178"/>
      <c r="ONT229" s="177"/>
      <c r="ONU229" s="178"/>
      <c r="ONV229" s="177"/>
      <c r="ONW229" s="178"/>
      <c r="ONX229" s="180"/>
      <c r="ONY229" s="181"/>
      <c r="ONZ229" s="181"/>
      <c r="OOA229" s="176"/>
      <c r="OOB229" s="177"/>
      <c r="OOC229" s="178"/>
      <c r="OOD229" s="177"/>
      <c r="OOE229" s="177"/>
      <c r="OOF229" s="177"/>
      <c r="OOG229" s="177"/>
      <c r="OOH229" s="177"/>
      <c r="OOI229" s="177"/>
      <c r="OOJ229" s="177"/>
      <c r="OOK229" s="177"/>
      <c r="OOL229" s="177"/>
      <c r="OOM229" s="177"/>
      <c r="OON229" s="177"/>
      <c r="OOO229" s="177"/>
      <c r="OOP229" s="177"/>
      <c r="OOQ229" s="177"/>
      <c r="OOR229" s="178"/>
      <c r="OOS229" s="178"/>
      <c r="OOT229" s="177"/>
      <c r="OOU229" s="177"/>
      <c r="OOV229" s="177"/>
      <c r="OOW229" s="178"/>
      <c r="OOX229" s="177"/>
      <c r="OOY229" s="178"/>
      <c r="OOZ229" s="177"/>
      <c r="OPA229" s="178"/>
      <c r="OPB229" s="177"/>
      <c r="OPC229" s="178"/>
      <c r="OPD229" s="180"/>
      <c r="OPE229" s="181"/>
      <c r="OPF229" s="181"/>
      <c r="OPG229" s="176"/>
      <c r="OPH229" s="177"/>
      <c r="OPI229" s="178"/>
      <c r="OPJ229" s="177"/>
      <c r="OPK229" s="177"/>
      <c r="OPL229" s="177"/>
      <c r="OPM229" s="177"/>
      <c r="OPN229" s="177"/>
      <c r="OPO229" s="177"/>
      <c r="OPP229" s="177"/>
      <c r="OPQ229" s="177"/>
      <c r="OPR229" s="177"/>
      <c r="OPS229" s="177"/>
      <c r="OPT229" s="177"/>
      <c r="OPU229" s="177"/>
      <c r="OPV229" s="177"/>
      <c r="OPW229" s="177"/>
      <c r="OPX229" s="178"/>
      <c r="OPY229" s="178"/>
      <c r="OPZ229" s="177"/>
      <c r="OQA229" s="177"/>
      <c r="OQB229" s="177"/>
      <c r="OQC229" s="178"/>
      <c r="OQD229" s="177"/>
      <c r="OQE229" s="178"/>
      <c r="OQF229" s="177"/>
      <c r="OQG229" s="178"/>
      <c r="OQH229" s="177"/>
      <c r="OQI229" s="178"/>
      <c r="OQJ229" s="180"/>
      <c r="OQK229" s="181"/>
      <c r="OQL229" s="181"/>
      <c r="OQM229" s="176"/>
      <c r="OQN229" s="177"/>
      <c r="OQO229" s="178"/>
      <c r="OQP229" s="177"/>
      <c r="OQQ229" s="177"/>
      <c r="OQR229" s="177"/>
      <c r="OQS229" s="177"/>
      <c r="OQT229" s="177"/>
      <c r="OQU229" s="177"/>
      <c r="OQV229" s="177"/>
      <c r="OQW229" s="177"/>
      <c r="OQX229" s="177"/>
      <c r="OQY229" s="177"/>
      <c r="OQZ229" s="177"/>
      <c r="ORA229" s="177"/>
      <c r="ORB229" s="177"/>
      <c r="ORC229" s="177"/>
      <c r="ORD229" s="178"/>
      <c r="ORE229" s="178"/>
      <c r="ORF229" s="177"/>
      <c r="ORG229" s="177"/>
      <c r="ORH229" s="177"/>
      <c r="ORI229" s="178"/>
      <c r="ORJ229" s="177"/>
      <c r="ORK229" s="178"/>
      <c r="ORL229" s="177"/>
      <c r="ORM229" s="178"/>
      <c r="ORN229" s="177"/>
      <c r="ORO229" s="178"/>
      <c r="ORP229" s="180"/>
      <c r="ORQ229" s="181"/>
      <c r="ORR229" s="181"/>
      <c r="ORS229" s="176"/>
      <c r="ORT229" s="177"/>
      <c r="ORU229" s="178"/>
      <c r="ORV229" s="177"/>
      <c r="ORW229" s="177"/>
      <c r="ORX229" s="177"/>
      <c r="ORY229" s="177"/>
      <c r="ORZ229" s="177"/>
      <c r="OSA229" s="177"/>
      <c r="OSB229" s="177"/>
      <c r="OSC229" s="177"/>
      <c r="OSD229" s="177"/>
      <c r="OSE229" s="177"/>
      <c r="OSF229" s="177"/>
      <c r="OSG229" s="177"/>
      <c r="OSH229" s="177"/>
      <c r="OSI229" s="177"/>
      <c r="OSJ229" s="178"/>
      <c r="OSK229" s="178"/>
      <c r="OSL229" s="177"/>
      <c r="OSM229" s="177"/>
      <c r="OSN229" s="177"/>
      <c r="OSO229" s="178"/>
      <c r="OSP229" s="177"/>
      <c r="OSQ229" s="178"/>
      <c r="OSR229" s="177"/>
      <c r="OSS229" s="178"/>
      <c r="OST229" s="177"/>
      <c r="OSU229" s="178"/>
      <c r="OSV229" s="180"/>
      <c r="OSW229" s="181"/>
      <c r="OSX229" s="181"/>
      <c r="OSY229" s="176"/>
      <c r="OSZ229" s="177"/>
      <c r="OTA229" s="178"/>
      <c r="OTB229" s="177"/>
      <c r="OTC229" s="177"/>
      <c r="OTD229" s="177"/>
      <c r="OTE229" s="177"/>
      <c r="OTF229" s="177"/>
      <c r="OTG229" s="177"/>
      <c r="OTH229" s="177"/>
      <c r="OTI229" s="177"/>
      <c r="OTJ229" s="177"/>
      <c r="OTK229" s="177"/>
      <c r="OTL229" s="177"/>
      <c r="OTM229" s="177"/>
      <c r="OTN229" s="177"/>
      <c r="OTO229" s="177"/>
      <c r="OTP229" s="178"/>
      <c r="OTQ229" s="178"/>
      <c r="OTR229" s="177"/>
      <c r="OTS229" s="177"/>
      <c r="OTT229" s="177"/>
      <c r="OTU229" s="178"/>
      <c r="OTV229" s="177"/>
      <c r="OTW229" s="178"/>
      <c r="OTX229" s="177"/>
      <c r="OTY229" s="178"/>
      <c r="OTZ229" s="177"/>
      <c r="OUA229" s="178"/>
      <c r="OUB229" s="180"/>
      <c r="OUC229" s="181"/>
      <c r="OUD229" s="181"/>
      <c r="OUE229" s="176"/>
      <c r="OUF229" s="177"/>
      <c r="OUG229" s="178"/>
      <c r="OUH229" s="177"/>
      <c r="OUI229" s="177"/>
      <c r="OUJ229" s="177"/>
      <c r="OUK229" s="177"/>
      <c r="OUL229" s="177"/>
      <c r="OUM229" s="177"/>
      <c r="OUN229" s="177"/>
      <c r="OUO229" s="177"/>
      <c r="OUP229" s="177"/>
      <c r="OUQ229" s="177"/>
      <c r="OUR229" s="177"/>
      <c r="OUS229" s="177"/>
      <c r="OUT229" s="177"/>
      <c r="OUU229" s="177"/>
      <c r="OUV229" s="178"/>
      <c r="OUW229" s="178"/>
      <c r="OUX229" s="177"/>
      <c r="OUY229" s="177"/>
      <c r="OUZ229" s="177"/>
      <c r="OVA229" s="178"/>
      <c r="OVB229" s="177"/>
      <c r="OVC229" s="178"/>
      <c r="OVD229" s="177"/>
      <c r="OVE229" s="178"/>
      <c r="OVF229" s="177"/>
      <c r="OVG229" s="178"/>
      <c r="OVH229" s="180"/>
      <c r="OVI229" s="181"/>
      <c r="OVJ229" s="181"/>
      <c r="OVK229" s="176"/>
      <c r="OVL229" s="177"/>
      <c r="OVM229" s="178"/>
      <c r="OVN229" s="177"/>
      <c r="OVO229" s="177"/>
      <c r="OVP229" s="177"/>
      <c r="OVQ229" s="177"/>
      <c r="OVR229" s="177"/>
      <c r="OVS229" s="177"/>
      <c r="OVT229" s="177"/>
      <c r="OVU229" s="177"/>
      <c r="OVV229" s="177"/>
      <c r="OVW229" s="177"/>
      <c r="OVX229" s="177"/>
      <c r="OVY229" s="177"/>
      <c r="OVZ229" s="177"/>
      <c r="OWA229" s="177"/>
      <c r="OWB229" s="178"/>
      <c r="OWC229" s="178"/>
      <c r="OWD229" s="177"/>
      <c r="OWE229" s="177"/>
      <c r="OWF229" s="177"/>
      <c r="OWG229" s="178"/>
      <c r="OWH229" s="177"/>
      <c r="OWI229" s="178"/>
      <c r="OWJ229" s="177"/>
      <c r="OWK229" s="178"/>
      <c r="OWL229" s="177"/>
      <c r="OWM229" s="178"/>
      <c r="OWN229" s="180"/>
      <c r="OWO229" s="181"/>
      <c r="OWP229" s="181"/>
      <c r="OWQ229" s="176"/>
      <c r="OWR229" s="177"/>
      <c r="OWS229" s="178"/>
      <c r="OWT229" s="177"/>
      <c r="OWU229" s="177"/>
      <c r="OWV229" s="177"/>
      <c r="OWW229" s="177"/>
      <c r="OWX229" s="177"/>
      <c r="OWY229" s="177"/>
      <c r="OWZ229" s="177"/>
      <c r="OXA229" s="177"/>
      <c r="OXB229" s="177"/>
      <c r="OXC229" s="177"/>
      <c r="OXD229" s="177"/>
      <c r="OXE229" s="177"/>
      <c r="OXF229" s="177"/>
      <c r="OXG229" s="177"/>
      <c r="OXH229" s="178"/>
      <c r="OXI229" s="178"/>
      <c r="OXJ229" s="177"/>
      <c r="OXK229" s="177"/>
      <c r="OXL229" s="177"/>
      <c r="OXM229" s="178"/>
      <c r="OXN229" s="177"/>
      <c r="OXO229" s="178"/>
      <c r="OXP229" s="177"/>
      <c r="OXQ229" s="178"/>
      <c r="OXR229" s="177"/>
      <c r="OXS229" s="178"/>
      <c r="OXT229" s="180"/>
      <c r="OXU229" s="181"/>
      <c r="OXV229" s="181"/>
      <c r="OXW229" s="176"/>
      <c r="OXX229" s="177"/>
      <c r="OXY229" s="178"/>
      <c r="OXZ229" s="177"/>
      <c r="OYA229" s="177"/>
      <c r="OYB229" s="177"/>
      <c r="OYC229" s="177"/>
      <c r="OYD229" s="177"/>
      <c r="OYE229" s="177"/>
      <c r="OYF229" s="177"/>
      <c r="OYG229" s="177"/>
      <c r="OYH229" s="177"/>
      <c r="OYI229" s="177"/>
      <c r="OYJ229" s="177"/>
      <c r="OYK229" s="177"/>
      <c r="OYL229" s="177"/>
      <c r="OYM229" s="177"/>
      <c r="OYN229" s="178"/>
      <c r="OYO229" s="178"/>
      <c r="OYP229" s="177"/>
      <c r="OYQ229" s="177"/>
      <c r="OYR229" s="177"/>
      <c r="OYS229" s="178"/>
      <c r="OYT229" s="177"/>
      <c r="OYU229" s="178"/>
      <c r="OYV229" s="177"/>
      <c r="OYW229" s="178"/>
      <c r="OYX229" s="177"/>
      <c r="OYY229" s="178"/>
      <c r="OYZ229" s="180"/>
      <c r="OZA229" s="181"/>
      <c r="OZB229" s="181"/>
      <c r="OZC229" s="176"/>
      <c r="OZD229" s="177"/>
      <c r="OZE229" s="178"/>
      <c r="OZF229" s="177"/>
      <c r="OZG229" s="177"/>
      <c r="OZH229" s="177"/>
      <c r="OZI229" s="177"/>
      <c r="OZJ229" s="177"/>
      <c r="OZK229" s="177"/>
      <c r="OZL229" s="177"/>
      <c r="OZM229" s="177"/>
      <c r="OZN229" s="177"/>
      <c r="OZO229" s="177"/>
      <c r="OZP229" s="177"/>
      <c r="OZQ229" s="177"/>
      <c r="OZR229" s="177"/>
      <c r="OZS229" s="177"/>
      <c r="OZT229" s="178"/>
      <c r="OZU229" s="178"/>
      <c r="OZV229" s="177"/>
      <c r="OZW229" s="177"/>
      <c r="OZX229" s="177"/>
      <c r="OZY229" s="178"/>
      <c r="OZZ229" s="177"/>
      <c r="PAA229" s="178"/>
      <c r="PAB229" s="177"/>
      <c r="PAC229" s="178"/>
      <c r="PAD229" s="177"/>
      <c r="PAE229" s="178"/>
      <c r="PAF229" s="180"/>
      <c r="PAG229" s="181"/>
      <c r="PAH229" s="181"/>
      <c r="PAI229" s="176"/>
      <c r="PAJ229" s="177"/>
      <c r="PAK229" s="178"/>
      <c r="PAL229" s="177"/>
      <c r="PAM229" s="177"/>
      <c r="PAN229" s="177"/>
      <c r="PAO229" s="177"/>
      <c r="PAP229" s="177"/>
      <c r="PAQ229" s="177"/>
      <c r="PAR229" s="177"/>
      <c r="PAS229" s="177"/>
      <c r="PAT229" s="177"/>
      <c r="PAU229" s="177"/>
      <c r="PAV229" s="177"/>
      <c r="PAW229" s="177"/>
      <c r="PAX229" s="177"/>
      <c r="PAY229" s="177"/>
      <c r="PAZ229" s="178"/>
      <c r="PBA229" s="178"/>
      <c r="PBB229" s="177"/>
      <c r="PBC229" s="177"/>
      <c r="PBD229" s="177"/>
      <c r="PBE229" s="178"/>
      <c r="PBF229" s="177"/>
      <c r="PBG229" s="178"/>
      <c r="PBH229" s="177"/>
      <c r="PBI229" s="178"/>
      <c r="PBJ229" s="177"/>
      <c r="PBK229" s="178"/>
      <c r="PBL229" s="180"/>
      <c r="PBM229" s="181"/>
      <c r="PBN229" s="181"/>
      <c r="PBO229" s="176"/>
      <c r="PBP229" s="177"/>
      <c r="PBQ229" s="178"/>
      <c r="PBR229" s="177"/>
      <c r="PBS229" s="177"/>
      <c r="PBT229" s="177"/>
      <c r="PBU229" s="177"/>
      <c r="PBV229" s="177"/>
      <c r="PBW229" s="177"/>
      <c r="PBX229" s="177"/>
      <c r="PBY229" s="177"/>
      <c r="PBZ229" s="177"/>
      <c r="PCA229" s="177"/>
      <c r="PCB229" s="177"/>
      <c r="PCC229" s="177"/>
      <c r="PCD229" s="177"/>
      <c r="PCE229" s="177"/>
      <c r="PCF229" s="178"/>
      <c r="PCG229" s="178"/>
      <c r="PCH229" s="177"/>
      <c r="PCI229" s="177"/>
      <c r="PCJ229" s="177"/>
      <c r="PCK229" s="178"/>
      <c r="PCL229" s="177"/>
      <c r="PCM229" s="178"/>
      <c r="PCN229" s="177"/>
      <c r="PCO229" s="178"/>
      <c r="PCP229" s="177"/>
      <c r="PCQ229" s="178"/>
      <c r="PCR229" s="180"/>
      <c r="PCS229" s="181"/>
      <c r="PCT229" s="181"/>
      <c r="PCU229" s="176"/>
      <c r="PCV229" s="177"/>
      <c r="PCW229" s="178"/>
      <c r="PCX229" s="177"/>
      <c r="PCY229" s="177"/>
      <c r="PCZ229" s="177"/>
      <c r="PDA229" s="177"/>
      <c r="PDB229" s="177"/>
      <c r="PDC229" s="177"/>
      <c r="PDD229" s="177"/>
      <c r="PDE229" s="177"/>
      <c r="PDF229" s="177"/>
      <c r="PDG229" s="177"/>
      <c r="PDH229" s="177"/>
      <c r="PDI229" s="177"/>
      <c r="PDJ229" s="177"/>
      <c r="PDK229" s="177"/>
      <c r="PDL229" s="178"/>
      <c r="PDM229" s="178"/>
      <c r="PDN229" s="177"/>
      <c r="PDO229" s="177"/>
      <c r="PDP229" s="177"/>
      <c r="PDQ229" s="178"/>
      <c r="PDR229" s="177"/>
      <c r="PDS229" s="178"/>
      <c r="PDT229" s="177"/>
      <c r="PDU229" s="178"/>
      <c r="PDV229" s="177"/>
      <c r="PDW229" s="178"/>
      <c r="PDX229" s="180"/>
      <c r="PDY229" s="181"/>
      <c r="PDZ229" s="181"/>
      <c r="PEA229" s="176"/>
      <c r="PEB229" s="177"/>
      <c r="PEC229" s="178"/>
      <c r="PED229" s="177"/>
      <c r="PEE229" s="177"/>
      <c r="PEF229" s="177"/>
      <c r="PEG229" s="177"/>
      <c r="PEH229" s="177"/>
      <c r="PEI229" s="177"/>
      <c r="PEJ229" s="177"/>
      <c r="PEK229" s="177"/>
      <c r="PEL229" s="177"/>
      <c r="PEM229" s="177"/>
      <c r="PEN229" s="177"/>
      <c r="PEO229" s="177"/>
      <c r="PEP229" s="177"/>
      <c r="PEQ229" s="177"/>
      <c r="PER229" s="178"/>
      <c r="PES229" s="178"/>
      <c r="PET229" s="177"/>
      <c r="PEU229" s="177"/>
      <c r="PEV229" s="177"/>
      <c r="PEW229" s="178"/>
      <c r="PEX229" s="177"/>
      <c r="PEY229" s="178"/>
      <c r="PEZ229" s="177"/>
      <c r="PFA229" s="178"/>
      <c r="PFB229" s="177"/>
      <c r="PFC229" s="178"/>
      <c r="PFD229" s="180"/>
      <c r="PFE229" s="181"/>
      <c r="PFF229" s="181"/>
      <c r="PFG229" s="176"/>
      <c r="PFH229" s="177"/>
      <c r="PFI229" s="178"/>
      <c r="PFJ229" s="177"/>
      <c r="PFK229" s="177"/>
      <c r="PFL229" s="177"/>
      <c r="PFM229" s="177"/>
      <c r="PFN229" s="177"/>
      <c r="PFO229" s="177"/>
      <c r="PFP229" s="177"/>
      <c r="PFQ229" s="177"/>
      <c r="PFR229" s="177"/>
      <c r="PFS229" s="177"/>
      <c r="PFT229" s="177"/>
      <c r="PFU229" s="177"/>
      <c r="PFV229" s="177"/>
      <c r="PFW229" s="177"/>
      <c r="PFX229" s="178"/>
      <c r="PFY229" s="178"/>
      <c r="PFZ229" s="177"/>
      <c r="PGA229" s="177"/>
      <c r="PGB229" s="177"/>
      <c r="PGC229" s="178"/>
      <c r="PGD229" s="177"/>
      <c r="PGE229" s="178"/>
      <c r="PGF229" s="177"/>
      <c r="PGG229" s="178"/>
      <c r="PGH229" s="177"/>
      <c r="PGI229" s="178"/>
      <c r="PGJ229" s="180"/>
      <c r="PGK229" s="181"/>
      <c r="PGL229" s="181"/>
      <c r="PGM229" s="176"/>
      <c r="PGN229" s="177"/>
      <c r="PGO229" s="178"/>
      <c r="PGP229" s="177"/>
      <c r="PGQ229" s="177"/>
      <c r="PGR229" s="177"/>
      <c r="PGS229" s="177"/>
      <c r="PGT229" s="177"/>
      <c r="PGU229" s="177"/>
      <c r="PGV229" s="177"/>
      <c r="PGW229" s="177"/>
      <c r="PGX229" s="177"/>
      <c r="PGY229" s="177"/>
      <c r="PGZ229" s="177"/>
      <c r="PHA229" s="177"/>
      <c r="PHB229" s="177"/>
      <c r="PHC229" s="177"/>
      <c r="PHD229" s="178"/>
      <c r="PHE229" s="178"/>
      <c r="PHF229" s="177"/>
      <c r="PHG229" s="177"/>
      <c r="PHH229" s="177"/>
      <c r="PHI229" s="178"/>
      <c r="PHJ229" s="177"/>
      <c r="PHK229" s="178"/>
      <c r="PHL229" s="177"/>
      <c r="PHM229" s="178"/>
      <c r="PHN229" s="177"/>
      <c r="PHO229" s="178"/>
      <c r="PHP229" s="180"/>
      <c r="PHQ229" s="181"/>
      <c r="PHR229" s="181"/>
      <c r="PHS229" s="176"/>
      <c r="PHT229" s="177"/>
      <c r="PHU229" s="178"/>
      <c r="PHV229" s="177"/>
      <c r="PHW229" s="177"/>
      <c r="PHX229" s="177"/>
      <c r="PHY229" s="177"/>
      <c r="PHZ229" s="177"/>
      <c r="PIA229" s="177"/>
      <c r="PIB229" s="177"/>
      <c r="PIC229" s="177"/>
      <c r="PID229" s="177"/>
      <c r="PIE229" s="177"/>
      <c r="PIF229" s="177"/>
      <c r="PIG229" s="177"/>
      <c r="PIH229" s="177"/>
      <c r="PII229" s="177"/>
      <c r="PIJ229" s="178"/>
      <c r="PIK229" s="178"/>
      <c r="PIL229" s="177"/>
      <c r="PIM229" s="177"/>
      <c r="PIN229" s="177"/>
      <c r="PIO229" s="178"/>
      <c r="PIP229" s="177"/>
      <c r="PIQ229" s="178"/>
      <c r="PIR229" s="177"/>
      <c r="PIS229" s="178"/>
      <c r="PIT229" s="177"/>
      <c r="PIU229" s="178"/>
      <c r="PIV229" s="180"/>
      <c r="PIW229" s="181"/>
      <c r="PIX229" s="181"/>
      <c r="PIY229" s="176"/>
      <c r="PIZ229" s="177"/>
      <c r="PJA229" s="178"/>
      <c r="PJB229" s="177"/>
      <c r="PJC229" s="177"/>
      <c r="PJD229" s="177"/>
      <c r="PJE229" s="177"/>
      <c r="PJF229" s="177"/>
      <c r="PJG229" s="177"/>
      <c r="PJH229" s="177"/>
      <c r="PJI229" s="177"/>
      <c r="PJJ229" s="177"/>
      <c r="PJK229" s="177"/>
      <c r="PJL229" s="177"/>
      <c r="PJM229" s="177"/>
      <c r="PJN229" s="177"/>
      <c r="PJO229" s="177"/>
      <c r="PJP229" s="178"/>
      <c r="PJQ229" s="178"/>
      <c r="PJR229" s="177"/>
      <c r="PJS229" s="177"/>
      <c r="PJT229" s="177"/>
      <c r="PJU229" s="178"/>
      <c r="PJV229" s="177"/>
      <c r="PJW229" s="178"/>
      <c r="PJX229" s="177"/>
      <c r="PJY229" s="178"/>
      <c r="PJZ229" s="177"/>
      <c r="PKA229" s="178"/>
      <c r="PKB229" s="180"/>
      <c r="PKC229" s="181"/>
      <c r="PKD229" s="181"/>
      <c r="PKE229" s="176"/>
      <c r="PKF229" s="177"/>
      <c r="PKG229" s="178"/>
      <c r="PKH229" s="177"/>
      <c r="PKI229" s="177"/>
      <c r="PKJ229" s="177"/>
      <c r="PKK229" s="177"/>
      <c r="PKL229" s="177"/>
      <c r="PKM229" s="177"/>
      <c r="PKN229" s="177"/>
      <c r="PKO229" s="177"/>
      <c r="PKP229" s="177"/>
      <c r="PKQ229" s="177"/>
      <c r="PKR229" s="177"/>
      <c r="PKS229" s="177"/>
      <c r="PKT229" s="177"/>
      <c r="PKU229" s="177"/>
      <c r="PKV229" s="178"/>
      <c r="PKW229" s="178"/>
      <c r="PKX229" s="177"/>
      <c r="PKY229" s="177"/>
      <c r="PKZ229" s="177"/>
      <c r="PLA229" s="178"/>
      <c r="PLB229" s="177"/>
      <c r="PLC229" s="178"/>
      <c r="PLD229" s="177"/>
      <c r="PLE229" s="178"/>
      <c r="PLF229" s="177"/>
      <c r="PLG229" s="178"/>
      <c r="PLH229" s="180"/>
      <c r="PLI229" s="181"/>
      <c r="PLJ229" s="181"/>
      <c r="PLK229" s="176"/>
      <c r="PLL229" s="177"/>
      <c r="PLM229" s="178"/>
      <c r="PLN229" s="177"/>
      <c r="PLO229" s="177"/>
      <c r="PLP229" s="177"/>
      <c r="PLQ229" s="177"/>
      <c r="PLR229" s="177"/>
      <c r="PLS229" s="177"/>
      <c r="PLT229" s="177"/>
      <c r="PLU229" s="177"/>
      <c r="PLV229" s="177"/>
      <c r="PLW229" s="177"/>
      <c r="PLX229" s="177"/>
      <c r="PLY229" s="177"/>
      <c r="PLZ229" s="177"/>
      <c r="PMA229" s="177"/>
      <c r="PMB229" s="178"/>
      <c r="PMC229" s="178"/>
      <c r="PMD229" s="177"/>
      <c r="PME229" s="177"/>
      <c r="PMF229" s="177"/>
      <c r="PMG229" s="178"/>
      <c r="PMH229" s="177"/>
      <c r="PMI229" s="178"/>
      <c r="PMJ229" s="177"/>
      <c r="PMK229" s="178"/>
      <c r="PML229" s="177"/>
      <c r="PMM229" s="178"/>
      <c r="PMN229" s="180"/>
      <c r="PMO229" s="181"/>
      <c r="PMP229" s="181"/>
      <c r="PMQ229" s="176"/>
      <c r="PMR229" s="177"/>
      <c r="PMS229" s="178"/>
      <c r="PMT229" s="177"/>
      <c r="PMU229" s="177"/>
      <c r="PMV229" s="177"/>
      <c r="PMW229" s="177"/>
      <c r="PMX229" s="177"/>
      <c r="PMY229" s="177"/>
      <c r="PMZ229" s="177"/>
      <c r="PNA229" s="177"/>
      <c r="PNB229" s="177"/>
      <c r="PNC229" s="177"/>
      <c r="PND229" s="177"/>
      <c r="PNE229" s="177"/>
      <c r="PNF229" s="177"/>
      <c r="PNG229" s="177"/>
      <c r="PNH229" s="178"/>
      <c r="PNI229" s="178"/>
      <c r="PNJ229" s="177"/>
      <c r="PNK229" s="177"/>
      <c r="PNL229" s="177"/>
      <c r="PNM229" s="178"/>
      <c r="PNN229" s="177"/>
      <c r="PNO229" s="178"/>
      <c r="PNP229" s="177"/>
      <c r="PNQ229" s="178"/>
      <c r="PNR229" s="177"/>
      <c r="PNS229" s="178"/>
      <c r="PNT229" s="180"/>
      <c r="PNU229" s="181"/>
      <c r="PNV229" s="181"/>
      <c r="PNW229" s="176"/>
      <c r="PNX229" s="177"/>
      <c r="PNY229" s="178"/>
      <c r="PNZ229" s="177"/>
      <c r="POA229" s="177"/>
      <c r="POB229" s="177"/>
      <c r="POC229" s="177"/>
      <c r="POD229" s="177"/>
      <c r="POE229" s="177"/>
      <c r="POF229" s="177"/>
      <c r="POG229" s="177"/>
      <c r="POH229" s="177"/>
      <c r="POI229" s="177"/>
      <c r="POJ229" s="177"/>
      <c r="POK229" s="177"/>
      <c r="POL229" s="177"/>
      <c r="POM229" s="177"/>
      <c r="PON229" s="178"/>
      <c r="POO229" s="178"/>
      <c r="POP229" s="177"/>
      <c r="POQ229" s="177"/>
      <c r="POR229" s="177"/>
      <c r="POS229" s="178"/>
      <c r="POT229" s="177"/>
      <c r="POU229" s="178"/>
      <c r="POV229" s="177"/>
      <c r="POW229" s="178"/>
      <c r="POX229" s="177"/>
      <c r="POY229" s="178"/>
      <c r="POZ229" s="180"/>
      <c r="PPA229" s="181"/>
      <c r="PPB229" s="181"/>
      <c r="PPC229" s="176"/>
      <c r="PPD229" s="177"/>
      <c r="PPE229" s="178"/>
      <c r="PPF229" s="177"/>
      <c r="PPG229" s="177"/>
      <c r="PPH229" s="177"/>
      <c r="PPI229" s="177"/>
      <c r="PPJ229" s="177"/>
      <c r="PPK229" s="177"/>
      <c r="PPL229" s="177"/>
      <c r="PPM229" s="177"/>
      <c r="PPN229" s="177"/>
      <c r="PPO229" s="177"/>
      <c r="PPP229" s="177"/>
      <c r="PPQ229" s="177"/>
      <c r="PPR229" s="177"/>
      <c r="PPS229" s="177"/>
      <c r="PPT229" s="178"/>
      <c r="PPU229" s="178"/>
      <c r="PPV229" s="177"/>
      <c r="PPW229" s="177"/>
      <c r="PPX229" s="177"/>
      <c r="PPY229" s="178"/>
      <c r="PPZ229" s="177"/>
      <c r="PQA229" s="178"/>
      <c r="PQB229" s="177"/>
      <c r="PQC229" s="178"/>
      <c r="PQD229" s="177"/>
      <c r="PQE229" s="178"/>
      <c r="PQF229" s="180"/>
      <c r="PQG229" s="181"/>
      <c r="PQH229" s="181"/>
      <c r="PQI229" s="176"/>
      <c r="PQJ229" s="177"/>
      <c r="PQK229" s="178"/>
      <c r="PQL229" s="177"/>
      <c r="PQM229" s="177"/>
      <c r="PQN229" s="177"/>
      <c r="PQO229" s="177"/>
      <c r="PQP229" s="177"/>
      <c r="PQQ229" s="177"/>
      <c r="PQR229" s="177"/>
      <c r="PQS229" s="177"/>
      <c r="PQT229" s="177"/>
      <c r="PQU229" s="177"/>
      <c r="PQV229" s="177"/>
      <c r="PQW229" s="177"/>
      <c r="PQX229" s="177"/>
      <c r="PQY229" s="177"/>
      <c r="PQZ229" s="178"/>
      <c r="PRA229" s="178"/>
      <c r="PRB229" s="177"/>
      <c r="PRC229" s="177"/>
      <c r="PRD229" s="177"/>
      <c r="PRE229" s="178"/>
      <c r="PRF229" s="177"/>
      <c r="PRG229" s="178"/>
      <c r="PRH229" s="177"/>
      <c r="PRI229" s="178"/>
      <c r="PRJ229" s="177"/>
      <c r="PRK229" s="178"/>
      <c r="PRL229" s="180"/>
      <c r="PRM229" s="181"/>
      <c r="PRN229" s="181"/>
      <c r="PRO229" s="176"/>
      <c r="PRP229" s="177"/>
      <c r="PRQ229" s="178"/>
      <c r="PRR229" s="177"/>
      <c r="PRS229" s="177"/>
      <c r="PRT229" s="177"/>
      <c r="PRU229" s="177"/>
      <c r="PRV229" s="177"/>
      <c r="PRW229" s="177"/>
      <c r="PRX229" s="177"/>
      <c r="PRY229" s="177"/>
      <c r="PRZ229" s="177"/>
      <c r="PSA229" s="177"/>
      <c r="PSB229" s="177"/>
      <c r="PSC229" s="177"/>
      <c r="PSD229" s="177"/>
      <c r="PSE229" s="177"/>
      <c r="PSF229" s="178"/>
      <c r="PSG229" s="178"/>
      <c r="PSH229" s="177"/>
      <c r="PSI229" s="177"/>
      <c r="PSJ229" s="177"/>
      <c r="PSK229" s="178"/>
      <c r="PSL229" s="177"/>
      <c r="PSM229" s="178"/>
      <c r="PSN229" s="177"/>
      <c r="PSO229" s="178"/>
      <c r="PSP229" s="177"/>
      <c r="PSQ229" s="178"/>
      <c r="PSR229" s="180"/>
      <c r="PSS229" s="181"/>
      <c r="PST229" s="181"/>
      <c r="PSU229" s="176"/>
      <c r="PSV229" s="177"/>
      <c r="PSW229" s="178"/>
      <c r="PSX229" s="177"/>
      <c r="PSY229" s="177"/>
      <c r="PSZ229" s="177"/>
      <c r="PTA229" s="177"/>
      <c r="PTB229" s="177"/>
      <c r="PTC229" s="177"/>
      <c r="PTD229" s="177"/>
      <c r="PTE229" s="177"/>
      <c r="PTF229" s="177"/>
      <c r="PTG229" s="177"/>
      <c r="PTH229" s="177"/>
      <c r="PTI229" s="177"/>
      <c r="PTJ229" s="177"/>
      <c r="PTK229" s="177"/>
      <c r="PTL229" s="178"/>
      <c r="PTM229" s="178"/>
      <c r="PTN229" s="177"/>
      <c r="PTO229" s="177"/>
      <c r="PTP229" s="177"/>
      <c r="PTQ229" s="178"/>
      <c r="PTR229" s="177"/>
      <c r="PTS229" s="178"/>
      <c r="PTT229" s="177"/>
      <c r="PTU229" s="178"/>
      <c r="PTV229" s="177"/>
      <c r="PTW229" s="178"/>
      <c r="PTX229" s="180"/>
      <c r="PTY229" s="181"/>
      <c r="PTZ229" s="181"/>
      <c r="PUA229" s="176"/>
      <c r="PUB229" s="177"/>
      <c r="PUC229" s="178"/>
      <c r="PUD229" s="177"/>
      <c r="PUE229" s="177"/>
      <c r="PUF229" s="177"/>
      <c r="PUG229" s="177"/>
      <c r="PUH229" s="177"/>
      <c r="PUI229" s="177"/>
      <c r="PUJ229" s="177"/>
      <c r="PUK229" s="177"/>
      <c r="PUL229" s="177"/>
      <c r="PUM229" s="177"/>
      <c r="PUN229" s="177"/>
      <c r="PUO229" s="177"/>
      <c r="PUP229" s="177"/>
      <c r="PUQ229" s="177"/>
      <c r="PUR229" s="178"/>
      <c r="PUS229" s="178"/>
      <c r="PUT229" s="177"/>
      <c r="PUU229" s="177"/>
      <c r="PUV229" s="177"/>
      <c r="PUW229" s="178"/>
      <c r="PUX229" s="177"/>
      <c r="PUY229" s="178"/>
      <c r="PUZ229" s="177"/>
      <c r="PVA229" s="178"/>
      <c r="PVB229" s="177"/>
      <c r="PVC229" s="178"/>
      <c r="PVD229" s="180"/>
      <c r="PVE229" s="181"/>
      <c r="PVF229" s="181"/>
      <c r="PVG229" s="176"/>
      <c r="PVH229" s="177"/>
      <c r="PVI229" s="178"/>
      <c r="PVJ229" s="177"/>
      <c r="PVK229" s="177"/>
      <c r="PVL229" s="177"/>
      <c r="PVM229" s="177"/>
      <c r="PVN229" s="177"/>
      <c r="PVO229" s="177"/>
      <c r="PVP229" s="177"/>
      <c r="PVQ229" s="177"/>
      <c r="PVR229" s="177"/>
      <c r="PVS229" s="177"/>
      <c r="PVT229" s="177"/>
      <c r="PVU229" s="177"/>
      <c r="PVV229" s="177"/>
      <c r="PVW229" s="177"/>
      <c r="PVX229" s="178"/>
      <c r="PVY229" s="178"/>
      <c r="PVZ229" s="177"/>
      <c r="PWA229" s="177"/>
      <c r="PWB229" s="177"/>
      <c r="PWC229" s="178"/>
      <c r="PWD229" s="177"/>
      <c r="PWE229" s="178"/>
      <c r="PWF229" s="177"/>
      <c r="PWG229" s="178"/>
      <c r="PWH229" s="177"/>
      <c r="PWI229" s="178"/>
      <c r="PWJ229" s="180"/>
      <c r="PWK229" s="181"/>
      <c r="PWL229" s="181"/>
      <c r="PWM229" s="176"/>
      <c r="PWN229" s="177"/>
      <c r="PWO229" s="178"/>
      <c r="PWP229" s="177"/>
      <c r="PWQ229" s="177"/>
      <c r="PWR229" s="177"/>
      <c r="PWS229" s="177"/>
      <c r="PWT229" s="177"/>
      <c r="PWU229" s="177"/>
      <c r="PWV229" s="177"/>
      <c r="PWW229" s="177"/>
      <c r="PWX229" s="177"/>
      <c r="PWY229" s="177"/>
      <c r="PWZ229" s="177"/>
      <c r="PXA229" s="177"/>
      <c r="PXB229" s="177"/>
      <c r="PXC229" s="177"/>
      <c r="PXD229" s="178"/>
      <c r="PXE229" s="178"/>
      <c r="PXF229" s="177"/>
      <c r="PXG229" s="177"/>
      <c r="PXH229" s="177"/>
      <c r="PXI229" s="178"/>
      <c r="PXJ229" s="177"/>
      <c r="PXK229" s="178"/>
      <c r="PXL229" s="177"/>
      <c r="PXM229" s="178"/>
      <c r="PXN229" s="177"/>
      <c r="PXO229" s="178"/>
      <c r="PXP229" s="180"/>
      <c r="PXQ229" s="181"/>
      <c r="PXR229" s="181"/>
      <c r="PXS229" s="176"/>
      <c r="PXT229" s="177"/>
      <c r="PXU229" s="178"/>
      <c r="PXV229" s="177"/>
      <c r="PXW229" s="177"/>
      <c r="PXX229" s="177"/>
      <c r="PXY229" s="177"/>
      <c r="PXZ229" s="177"/>
      <c r="PYA229" s="177"/>
      <c r="PYB229" s="177"/>
      <c r="PYC229" s="177"/>
      <c r="PYD229" s="177"/>
      <c r="PYE229" s="177"/>
      <c r="PYF229" s="177"/>
      <c r="PYG229" s="177"/>
      <c r="PYH229" s="177"/>
      <c r="PYI229" s="177"/>
      <c r="PYJ229" s="178"/>
      <c r="PYK229" s="178"/>
      <c r="PYL229" s="177"/>
      <c r="PYM229" s="177"/>
      <c r="PYN229" s="177"/>
      <c r="PYO229" s="178"/>
      <c r="PYP229" s="177"/>
      <c r="PYQ229" s="178"/>
      <c r="PYR229" s="177"/>
      <c r="PYS229" s="178"/>
      <c r="PYT229" s="177"/>
      <c r="PYU229" s="178"/>
      <c r="PYV229" s="180"/>
      <c r="PYW229" s="181"/>
      <c r="PYX229" s="181"/>
      <c r="PYY229" s="176"/>
      <c r="PYZ229" s="177"/>
      <c r="PZA229" s="178"/>
      <c r="PZB229" s="177"/>
      <c r="PZC229" s="177"/>
      <c r="PZD229" s="177"/>
      <c r="PZE229" s="177"/>
      <c r="PZF229" s="177"/>
      <c r="PZG229" s="177"/>
      <c r="PZH229" s="177"/>
      <c r="PZI229" s="177"/>
      <c r="PZJ229" s="177"/>
      <c r="PZK229" s="177"/>
      <c r="PZL229" s="177"/>
      <c r="PZM229" s="177"/>
      <c r="PZN229" s="177"/>
      <c r="PZO229" s="177"/>
      <c r="PZP229" s="178"/>
      <c r="PZQ229" s="178"/>
      <c r="PZR229" s="177"/>
      <c r="PZS229" s="177"/>
      <c r="PZT229" s="177"/>
      <c r="PZU229" s="178"/>
      <c r="PZV229" s="177"/>
      <c r="PZW229" s="178"/>
      <c r="PZX229" s="177"/>
      <c r="PZY229" s="178"/>
      <c r="PZZ229" s="177"/>
      <c r="QAA229" s="178"/>
      <c r="QAB229" s="180"/>
      <c r="QAC229" s="181"/>
      <c r="QAD229" s="181"/>
      <c r="QAE229" s="176"/>
      <c r="QAF229" s="177"/>
      <c r="QAG229" s="178"/>
      <c r="QAH229" s="177"/>
      <c r="QAI229" s="177"/>
      <c r="QAJ229" s="177"/>
      <c r="QAK229" s="177"/>
      <c r="QAL229" s="177"/>
      <c r="QAM229" s="177"/>
      <c r="QAN229" s="177"/>
      <c r="QAO229" s="177"/>
      <c r="QAP229" s="177"/>
      <c r="QAQ229" s="177"/>
      <c r="QAR229" s="177"/>
      <c r="QAS229" s="177"/>
      <c r="QAT229" s="177"/>
      <c r="QAU229" s="177"/>
      <c r="QAV229" s="178"/>
      <c r="QAW229" s="178"/>
      <c r="QAX229" s="177"/>
      <c r="QAY229" s="177"/>
      <c r="QAZ229" s="177"/>
      <c r="QBA229" s="178"/>
      <c r="QBB229" s="177"/>
      <c r="QBC229" s="178"/>
      <c r="QBD229" s="177"/>
      <c r="QBE229" s="178"/>
      <c r="QBF229" s="177"/>
      <c r="QBG229" s="178"/>
      <c r="QBH229" s="180"/>
      <c r="QBI229" s="181"/>
      <c r="QBJ229" s="181"/>
      <c r="QBK229" s="176"/>
      <c r="QBL229" s="177"/>
      <c r="QBM229" s="178"/>
      <c r="QBN229" s="177"/>
      <c r="QBO229" s="177"/>
      <c r="QBP229" s="177"/>
      <c r="QBQ229" s="177"/>
      <c r="QBR229" s="177"/>
      <c r="QBS229" s="177"/>
      <c r="QBT229" s="177"/>
      <c r="QBU229" s="177"/>
      <c r="QBV229" s="177"/>
      <c r="QBW229" s="177"/>
      <c r="QBX229" s="177"/>
      <c r="QBY229" s="177"/>
      <c r="QBZ229" s="177"/>
      <c r="QCA229" s="177"/>
      <c r="QCB229" s="178"/>
      <c r="QCC229" s="178"/>
      <c r="QCD229" s="177"/>
      <c r="QCE229" s="177"/>
      <c r="QCF229" s="177"/>
      <c r="QCG229" s="178"/>
      <c r="QCH229" s="177"/>
      <c r="QCI229" s="178"/>
      <c r="QCJ229" s="177"/>
      <c r="QCK229" s="178"/>
      <c r="QCL229" s="177"/>
      <c r="QCM229" s="178"/>
      <c r="QCN229" s="180"/>
      <c r="QCO229" s="181"/>
      <c r="QCP229" s="181"/>
      <c r="QCQ229" s="176"/>
      <c r="QCR229" s="177"/>
      <c r="QCS229" s="178"/>
      <c r="QCT229" s="177"/>
      <c r="QCU229" s="177"/>
      <c r="QCV229" s="177"/>
      <c r="QCW229" s="177"/>
      <c r="QCX229" s="177"/>
      <c r="QCY229" s="177"/>
      <c r="QCZ229" s="177"/>
      <c r="QDA229" s="177"/>
      <c r="QDB229" s="177"/>
      <c r="QDC229" s="177"/>
      <c r="QDD229" s="177"/>
      <c r="QDE229" s="177"/>
      <c r="QDF229" s="177"/>
      <c r="QDG229" s="177"/>
      <c r="QDH229" s="178"/>
      <c r="QDI229" s="178"/>
      <c r="QDJ229" s="177"/>
      <c r="QDK229" s="177"/>
      <c r="QDL229" s="177"/>
      <c r="QDM229" s="178"/>
      <c r="QDN229" s="177"/>
      <c r="QDO229" s="178"/>
      <c r="QDP229" s="177"/>
      <c r="QDQ229" s="178"/>
      <c r="QDR229" s="177"/>
      <c r="QDS229" s="178"/>
      <c r="QDT229" s="180"/>
      <c r="QDU229" s="181"/>
      <c r="QDV229" s="181"/>
      <c r="QDW229" s="176"/>
      <c r="QDX229" s="177"/>
      <c r="QDY229" s="178"/>
      <c r="QDZ229" s="177"/>
      <c r="QEA229" s="177"/>
      <c r="QEB229" s="177"/>
      <c r="QEC229" s="177"/>
      <c r="QED229" s="177"/>
      <c r="QEE229" s="177"/>
      <c r="QEF229" s="177"/>
      <c r="QEG229" s="177"/>
      <c r="QEH229" s="177"/>
      <c r="QEI229" s="177"/>
      <c r="QEJ229" s="177"/>
      <c r="QEK229" s="177"/>
      <c r="QEL229" s="177"/>
      <c r="QEM229" s="177"/>
      <c r="QEN229" s="178"/>
      <c r="QEO229" s="178"/>
      <c r="QEP229" s="177"/>
      <c r="QEQ229" s="177"/>
      <c r="QER229" s="177"/>
      <c r="QES229" s="178"/>
      <c r="QET229" s="177"/>
      <c r="QEU229" s="178"/>
      <c r="QEV229" s="177"/>
      <c r="QEW229" s="178"/>
      <c r="QEX229" s="177"/>
      <c r="QEY229" s="178"/>
      <c r="QEZ229" s="180"/>
      <c r="QFA229" s="181"/>
      <c r="QFB229" s="181"/>
      <c r="QFC229" s="176"/>
      <c r="QFD229" s="177"/>
      <c r="QFE229" s="178"/>
      <c r="QFF229" s="177"/>
      <c r="QFG229" s="177"/>
      <c r="QFH229" s="177"/>
      <c r="QFI229" s="177"/>
      <c r="QFJ229" s="177"/>
      <c r="QFK229" s="177"/>
      <c r="QFL229" s="177"/>
      <c r="QFM229" s="177"/>
      <c r="QFN229" s="177"/>
      <c r="QFO229" s="177"/>
      <c r="QFP229" s="177"/>
      <c r="QFQ229" s="177"/>
      <c r="QFR229" s="177"/>
      <c r="QFS229" s="177"/>
      <c r="QFT229" s="178"/>
      <c r="QFU229" s="178"/>
      <c r="QFV229" s="177"/>
      <c r="QFW229" s="177"/>
      <c r="QFX229" s="177"/>
      <c r="QFY229" s="178"/>
      <c r="QFZ229" s="177"/>
      <c r="QGA229" s="178"/>
      <c r="QGB229" s="177"/>
      <c r="QGC229" s="178"/>
      <c r="QGD229" s="177"/>
      <c r="QGE229" s="178"/>
      <c r="QGF229" s="180"/>
      <c r="QGG229" s="181"/>
      <c r="QGH229" s="181"/>
      <c r="QGI229" s="176"/>
      <c r="QGJ229" s="177"/>
      <c r="QGK229" s="178"/>
      <c r="QGL229" s="177"/>
      <c r="QGM229" s="177"/>
      <c r="QGN229" s="177"/>
      <c r="QGO229" s="177"/>
      <c r="QGP229" s="177"/>
      <c r="QGQ229" s="177"/>
      <c r="QGR229" s="177"/>
      <c r="QGS229" s="177"/>
      <c r="QGT229" s="177"/>
      <c r="QGU229" s="177"/>
      <c r="QGV229" s="177"/>
      <c r="QGW229" s="177"/>
      <c r="QGX229" s="177"/>
      <c r="QGY229" s="177"/>
      <c r="QGZ229" s="178"/>
      <c r="QHA229" s="178"/>
      <c r="QHB229" s="177"/>
      <c r="QHC229" s="177"/>
      <c r="QHD229" s="177"/>
      <c r="QHE229" s="178"/>
      <c r="QHF229" s="177"/>
      <c r="QHG229" s="178"/>
      <c r="QHH229" s="177"/>
      <c r="QHI229" s="178"/>
      <c r="QHJ229" s="177"/>
      <c r="QHK229" s="178"/>
      <c r="QHL229" s="180"/>
      <c r="QHM229" s="181"/>
      <c r="QHN229" s="181"/>
      <c r="QHO229" s="176"/>
      <c r="QHP229" s="177"/>
      <c r="QHQ229" s="178"/>
      <c r="QHR229" s="177"/>
      <c r="QHS229" s="177"/>
      <c r="QHT229" s="177"/>
      <c r="QHU229" s="177"/>
      <c r="QHV229" s="177"/>
      <c r="QHW229" s="177"/>
      <c r="QHX229" s="177"/>
      <c r="QHY229" s="177"/>
      <c r="QHZ229" s="177"/>
      <c r="QIA229" s="177"/>
      <c r="QIB229" s="177"/>
      <c r="QIC229" s="177"/>
      <c r="QID229" s="177"/>
      <c r="QIE229" s="177"/>
      <c r="QIF229" s="178"/>
      <c r="QIG229" s="178"/>
      <c r="QIH229" s="177"/>
      <c r="QII229" s="177"/>
      <c r="QIJ229" s="177"/>
      <c r="QIK229" s="178"/>
      <c r="QIL229" s="177"/>
      <c r="QIM229" s="178"/>
      <c r="QIN229" s="177"/>
      <c r="QIO229" s="178"/>
      <c r="QIP229" s="177"/>
      <c r="QIQ229" s="178"/>
      <c r="QIR229" s="180"/>
      <c r="QIS229" s="181"/>
      <c r="QIT229" s="181"/>
      <c r="QIU229" s="176"/>
      <c r="QIV229" s="177"/>
      <c r="QIW229" s="178"/>
      <c r="QIX229" s="177"/>
      <c r="QIY229" s="177"/>
      <c r="QIZ229" s="177"/>
      <c r="QJA229" s="177"/>
      <c r="QJB229" s="177"/>
      <c r="QJC229" s="177"/>
      <c r="QJD229" s="177"/>
      <c r="QJE229" s="177"/>
      <c r="QJF229" s="177"/>
      <c r="QJG229" s="177"/>
      <c r="QJH229" s="177"/>
      <c r="QJI229" s="177"/>
      <c r="QJJ229" s="177"/>
      <c r="QJK229" s="177"/>
      <c r="QJL229" s="178"/>
      <c r="QJM229" s="178"/>
      <c r="QJN229" s="177"/>
      <c r="QJO229" s="177"/>
      <c r="QJP229" s="177"/>
      <c r="QJQ229" s="178"/>
      <c r="QJR229" s="177"/>
      <c r="QJS229" s="178"/>
      <c r="QJT229" s="177"/>
      <c r="QJU229" s="178"/>
      <c r="QJV229" s="177"/>
      <c r="QJW229" s="178"/>
      <c r="QJX229" s="180"/>
      <c r="QJY229" s="181"/>
      <c r="QJZ229" s="181"/>
      <c r="QKA229" s="176"/>
      <c r="QKB229" s="177"/>
      <c r="QKC229" s="178"/>
      <c r="QKD229" s="177"/>
      <c r="QKE229" s="177"/>
      <c r="QKF229" s="177"/>
      <c r="QKG229" s="177"/>
      <c r="QKH229" s="177"/>
      <c r="QKI229" s="177"/>
      <c r="QKJ229" s="177"/>
      <c r="QKK229" s="177"/>
      <c r="QKL229" s="177"/>
      <c r="QKM229" s="177"/>
      <c r="QKN229" s="177"/>
      <c r="QKO229" s="177"/>
      <c r="QKP229" s="177"/>
      <c r="QKQ229" s="177"/>
      <c r="QKR229" s="178"/>
      <c r="QKS229" s="178"/>
      <c r="QKT229" s="177"/>
      <c r="QKU229" s="177"/>
      <c r="QKV229" s="177"/>
      <c r="QKW229" s="178"/>
      <c r="QKX229" s="177"/>
      <c r="QKY229" s="178"/>
      <c r="QKZ229" s="177"/>
      <c r="QLA229" s="178"/>
      <c r="QLB229" s="177"/>
      <c r="QLC229" s="178"/>
      <c r="QLD229" s="180"/>
      <c r="QLE229" s="181"/>
      <c r="QLF229" s="181"/>
      <c r="QLG229" s="176"/>
      <c r="QLH229" s="177"/>
      <c r="QLI229" s="178"/>
      <c r="QLJ229" s="177"/>
      <c r="QLK229" s="177"/>
      <c r="QLL229" s="177"/>
      <c r="QLM229" s="177"/>
      <c r="QLN229" s="177"/>
      <c r="QLO229" s="177"/>
      <c r="QLP229" s="177"/>
      <c r="QLQ229" s="177"/>
      <c r="QLR229" s="177"/>
      <c r="QLS229" s="177"/>
      <c r="QLT229" s="177"/>
      <c r="QLU229" s="177"/>
      <c r="QLV229" s="177"/>
      <c r="QLW229" s="177"/>
      <c r="QLX229" s="178"/>
      <c r="QLY229" s="178"/>
      <c r="QLZ229" s="177"/>
      <c r="QMA229" s="177"/>
      <c r="QMB229" s="177"/>
      <c r="QMC229" s="178"/>
      <c r="QMD229" s="177"/>
      <c r="QME229" s="178"/>
      <c r="QMF229" s="177"/>
      <c r="QMG229" s="178"/>
      <c r="QMH229" s="177"/>
      <c r="QMI229" s="178"/>
      <c r="QMJ229" s="180"/>
      <c r="QMK229" s="181"/>
      <c r="QML229" s="181"/>
      <c r="QMM229" s="176"/>
      <c r="QMN229" s="177"/>
      <c r="QMO229" s="178"/>
      <c r="QMP229" s="177"/>
      <c r="QMQ229" s="177"/>
      <c r="QMR229" s="177"/>
      <c r="QMS229" s="177"/>
      <c r="QMT229" s="177"/>
      <c r="QMU229" s="177"/>
      <c r="QMV229" s="177"/>
      <c r="QMW229" s="177"/>
      <c r="QMX229" s="177"/>
      <c r="QMY229" s="177"/>
      <c r="QMZ229" s="177"/>
      <c r="QNA229" s="177"/>
      <c r="QNB229" s="177"/>
      <c r="QNC229" s="177"/>
      <c r="QND229" s="178"/>
      <c r="QNE229" s="178"/>
      <c r="QNF229" s="177"/>
      <c r="QNG229" s="177"/>
      <c r="QNH229" s="177"/>
      <c r="QNI229" s="178"/>
      <c r="QNJ229" s="177"/>
      <c r="QNK229" s="178"/>
      <c r="QNL229" s="177"/>
      <c r="QNM229" s="178"/>
      <c r="QNN229" s="177"/>
      <c r="QNO229" s="178"/>
      <c r="QNP229" s="180"/>
      <c r="QNQ229" s="181"/>
      <c r="QNR229" s="181"/>
      <c r="QNS229" s="176"/>
      <c r="QNT229" s="177"/>
      <c r="QNU229" s="178"/>
      <c r="QNV229" s="177"/>
      <c r="QNW229" s="177"/>
      <c r="QNX229" s="177"/>
      <c r="QNY229" s="177"/>
      <c r="QNZ229" s="177"/>
      <c r="QOA229" s="177"/>
      <c r="QOB229" s="177"/>
      <c r="QOC229" s="177"/>
      <c r="QOD229" s="177"/>
      <c r="QOE229" s="177"/>
      <c r="QOF229" s="177"/>
      <c r="QOG229" s="177"/>
      <c r="QOH229" s="177"/>
      <c r="QOI229" s="177"/>
      <c r="QOJ229" s="178"/>
      <c r="QOK229" s="178"/>
      <c r="QOL229" s="177"/>
      <c r="QOM229" s="177"/>
      <c r="QON229" s="177"/>
      <c r="QOO229" s="178"/>
      <c r="QOP229" s="177"/>
      <c r="QOQ229" s="178"/>
      <c r="QOR229" s="177"/>
      <c r="QOS229" s="178"/>
      <c r="QOT229" s="177"/>
      <c r="QOU229" s="178"/>
      <c r="QOV229" s="180"/>
      <c r="QOW229" s="181"/>
      <c r="QOX229" s="181"/>
      <c r="QOY229" s="176"/>
      <c r="QOZ229" s="177"/>
      <c r="QPA229" s="178"/>
      <c r="QPB229" s="177"/>
      <c r="QPC229" s="177"/>
      <c r="QPD229" s="177"/>
      <c r="QPE229" s="177"/>
      <c r="QPF229" s="177"/>
      <c r="QPG229" s="177"/>
      <c r="QPH229" s="177"/>
      <c r="QPI229" s="177"/>
      <c r="QPJ229" s="177"/>
      <c r="QPK229" s="177"/>
      <c r="QPL229" s="177"/>
      <c r="QPM229" s="177"/>
      <c r="QPN229" s="177"/>
      <c r="QPO229" s="177"/>
      <c r="QPP229" s="178"/>
      <c r="QPQ229" s="178"/>
      <c r="QPR229" s="177"/>
      <c r="QPS229" s="177"/>
      <c r="QPT229" s="177"/>
      <c r="QPU229" s="178"/>
      <c r="QPV229" s="177"/>
      <c r="QPW229" s="178"/>
      <c r="QPX229" s="177"/>
      <c r="QPY229" s="178"/>
      <c r="QPZ229" s="177"/>
      <c r="QQA229" s="178"/>
      <c r="QQB229" s="180"/>
      <c r="QQC229" s="181"/>
      <c r="QQD229" s="181"/>
      <c r="QQE229" s="176"/>
      <c r="QQF229" s="177"/>
      <c r="QQG229" s="178"/>
      <c r="QQH229" s="177"/>
      <c r="QQI229" s="177"/>
      <c r="QQJ229" s="177"/>
      <c r="QQK229" s="177"/>
      <c r="QQL229" s="177"/>
      <c r="QQM229" s="177"/>
      <c r="QQN229" s="177"/>
      <c r="QQO229" s="177"/>
      <c r="QQP229" s="177"/>
      <c r="QQQ229" s="177"/>
      <c r="QQR229" s="177"/>
      <c r="QQS229" s="177"/>
      <c r="QQT229" s="177"/>
      <c r="QQU229" s="177"/>
      <c r="QQV229" s="178"/>
      <c r="QQW229" s="178"/>
      <c r="QQX229" s="177"/>
      <c r="QQY229" s="177"/>
      <c r="QQZ229" s="177"/>
      <c r="QRA229" s="178"/>
      <c r="QRB229" s="177"/>
      <c r="QRC229" s="178"/>
      <c r="QRD229" s="177"/>
      <c r="QRE229" s="178"/>
      <c r="QRF229" s="177"/>
      <c r="QRG229" s="178"/>
      <c r="QRH229" s="180"/>
      <c r="QRI229" s="181"/>
      <c r="QRJ229" s="181"/>
      <c r="QRK229" s="176"/>
      <c r="QRL229" s="177"/>
      <c r="QRM229" s="178"/>
      <c r="QRN229" s="177"/>
      <c r="QRO229" s="177"/>
      <c r="QRP229" s="177"/>
      <c r="QRQ229" s="177"/>
      <c r="QRR229" s="177"/>
      <c r="QRS229" s="177"/>
      <c r="QRT229" s="177"/>
      <c r="QRU229" s="177"/>
      <c r="QRV229" s="177"/>
      <c r="QRW229" s="177"/>
      <c r="QRX229" s="177"/>
      <c r="QRY229" s="177"/>
      <c r="QRZ229" s="177"/>
      <c r="QSA229" s="177"/>
      <c r="QSB229" s="178"/>
      <c r="QSC229" s="178"/>
      <c r="QSD229" s="177"/>
      <c r="QSE229" s="177"/>
      <c r="QSF229" s="177"/>
      <c r="QSG229" s="178"/>
      <c r="QSH229" s="177"/>
      <c r="QSI229" s="178"/>
      <c r="QSJ229" s="177"/>
      <c r="QSK229" s="178"/>
      <c r="QSL229" s="177"/>
      <c r="QSM229" s="178"/>
      <c r="QSN229" s="180"/>
      <c r="QSO229" s="181"/>
      <c r="QSP229" s="181"/>
      <c r="QSQ229" s="176"/>
      <c r="QSR229" s="177"/>
      <c r="QSS229" s="178"/>
      <c r="QST229" s="177"/>
      <c r="QSU229" s="177"/>
      <c r="QSV229" s="177"/>
      <c r="QSW229" s="177"/>
      <c r="QSX229" s="177"/>
      <c r="QSY229" s="177"/>
      <c r="QSZ229" s="177"/>
      <c r="QTA229" s="177"/>
      <c r="QTB229" s="177"/>
      <c r="QTC229" s="177"/>
      <c r="QTD229" s="177"/>
      <c r="QTE229" s="177"/>
      <c r="QTF229" s="177"/>
      <c r="QTG229" s="177"/>
      <c r="QTH229" s="178"/>
      <c r="QTI229" s="178"/>
      <c r="QTJ229" s="177"/>
      <c r="QTK229" s="177"/>
      <c r="QTL229" s="177"/>
      <c r="QTM229" s="178"/>
      <c r="QTN229" s="177"/>
      <c r="QTO229" s="178"/>
      <c r="QTP229" s="177"/>
      <c r="QTQ229" s="178"/>
      <c r="QTR229" s="177"/>
      <c r="QTS229" s="178"/>
      <c r="QTT229" s="180"/>
      <c r="QTU229" s="181"/>
      <c r="QTV229" s="181"/>
      <c r="QTW229" s="176"/>
      <c r="QTX229" s="177"/>
      <c r="QTY229" s="178"/>
      <c r="QTZ229" s="177"/>
      <c r="QUA229" s="177"/>
      <c r="QUB229" s="177"/>
      <c r="QUC229" s="177"/>
      <c r="QUD229" s="177"/>
      <c r="QUE229" s="177"/>
      <c r="QUF229" s="177"/>
      <c r="QUG229" s="177"/>
      <c r="QUH229" s="177"/>
      <c r="QUI229" s="177"/>
      <c r="QUJ229" s="177"/>
      <c r="QUK229" s="177"/>
      <c r="QUL229" s="177"/>
      <c r="QUM229" s="177"/>
      <c r="QUN229" s="178"/>
      <c r="QUO229" s="178"/>
      <c r="QUP229" s="177"/>
      <c r="QUQ229" s="177"/>
      <c r="QUR229" s="177"/>
      <c r="QUS229" s="178"/>
      <c r="QUT229" s="177"/>
      <c r="QUU229" s="178"/>
      <c r="QUV229" s="177"/>
      <c r="QUW229" s="178"/>
      <c r="QUX229" s="177"/>
      <c r="QUY229" s="178"/>
      <c r="QUZ229" s="180"/>
      <c r="QVA229" s="181"/>
      <c r="QVB229" s="181"/>
      <c r="QVC229" s="176"/>
      <c r="QVD229" s="177"/>
      <c r="QVE229" s="178"/>
      <c r="QVF229" s="177"/>
      <c r="QVG229" s="177"/>
      <c r="QVH229" s="177"/>
      <c r="QVI229" s="177"/>
      <c r="QVJ229" s="177"/>
      <c r="QVK229" s="177"/>
      <c r="QVL229" s="177"/>
      <c r="QVM229" s="177"/>
      <c r="QVN229" s="177"/>
      <c r="QVO229" s="177"/>
      <c r="QVP229" s="177"/>
      <c r="QVQ229" s="177"/>
      <c r="QVR229" s="177"/>
      <c r="QVS229" s="177"/>
      <c r="QVT229" s="178"/>
      <c r="QVU229" s="178"/>
      <c r="QVV229" s="177"/>
      <c r="QVW229" s="177"/>
      <c r="QVX229" s="177"/>
      <c r="QVY229" s="178"/>
      <c r="QVZ229" s="177"/>
      <c r="QWA229" s="178"/>
      <c r="QWB229" s="177"/>
      <c r="QWC229" s="178"/>
      <c r="QWD229" s="177"/>
      <c r="QWE229" s="178"/>
      <c r="QWF229" s="180"/>
      <c r="QWG229" s="181"/>
      <c r="QWH229" s="181"/>
      <c r="QWI229" s="176"/>
      <c r="QWJ229" s="177"/>
      <c r="QWK229" s="178"/>
      <c r="QWL229" s="177"/>
      <c r="QWM229" s="177"/>
      <c r="QWN229" s="177"/>
      <c r="QWO229" s="177"/>
      <c r="QWP229" s="177"/>
      <c r="QWQ229" s="177"/>
      <c r="QWR229" s="177"/>
      <c r="QWS229" s="177"/>
      <c r="QWT229" s="177"/>
      <c r="QWU229" s="177"/>
      <c r="QWV229" s="177"/>
      <c r="QWW229" s="177"/>
      <c r="QWX229" s="177"/>
      <c r="QWY229" s="177"/>
      <c r="QWZ229" s="178"/>
      <c r="QXA229" s="178"/>
      <c r="QXB229" s="177"/>
      <c r="QXC229" s="177"/>
      <c r="QXD229" s="177"/>
      <c r="QXE229" s="178"/>
      <c r="QXF229" s="177"/>
      <c r="QXG229" s="178"/>
      <c r="QXH229" s="177"/>
      <c r="QXI229" s="178"/>
      <c r="QXJ229" s="177"/>
      <c r="QXK229" s="178"/>
      <c r="QXL229" s="180"/>
      <c r="QXM229" s="181"/>
      <c r="QXN229" s="181"/>
      <c r="QXO229" s="176"/>
      <c r="QXP229" s="177"/>
      <c r="QXQ229" s="178"/>
      <c r="QXR229" s="177"/>
      <c r="QXS229" s="177"/>
      <c r="QXT229" s="177"/>
      <c r="QXU229" s="177"/>
      <c r="QXV229" s="177"/>
      <c r="QXW229" s="177"/>
      <c r="QXX229" s="177"/>
      <c r="QXY229" s="177"/>
      <c r="QXZ229" s="177"/>
      <c r="QYA229" s="177"/>
      <c r="QYB229" s="177"/>
      <c r="QYC229" s="177"/>
      <c r="QYD229" s="177"/>
      <c r="QYE229" s="177"/>
      <c r="QYF229" s="178"/>
      <c r="QYG229" s="178"/>
      <c r="QYH229" s="177"/>
      <c r="QYI229" s="177"/>
      <c r="QYJ229" s="177"/>
      <c r="QYK229" s="178"/>
      <c r="QYL229" s="177"/>
      <c r="QYM229" s="178"/>
      <c r="QYN229" s="177"/>
      <c r="QYO229" s="178"/>
      <c r="QYP229" s="177"/>
      <c r="QYQ229" s="178"/>
      <c r="QYR229" s="180"/>
      <c r="QYS229" s="181"/>
      <c r="QYT229" s="181"/>
      <c r="QYU229" s="176"/>
      <c r="QYV229" s="177"/>
      <c r="QYW229" s="178"/>
      <c r="QYX229" s="177"/>
      <c r="QYY229" s="177"/>
      <c r="QYZ229" s="177"/>
      <c r="QZA229" s="177"/>
      <c r="QZB229" s="177"/>
      <c r="QZC229" s="177"/>
      <c r="QZD229" s="177"/>
      <c r="QZE229" s="177"/>
      <c r="QZF229" s="177"/>
      <c r="QZG229" s="177"/>
      <c r="QZH229" s="177"/>
      <c r="QZI229" s="177"/>
      <c r="QZJ229" s="177"/>
      <c r="QZK229" s="177"/>
      <c r="QZL229" s="178"/>
      <c r="QZM229" s="178"/>
      <c r="QZN229" s="177"/>
      <c r="QZO229" s="177"/>
      <c r="QZP229" s="177"/>
      <c r="QZQ229" s="178"/>
      <c r="QZR229" s="177"/>
      <c r="QZS229" s="178"/>
      <c r="QZT229" s="177"/>
      <c r="QZU229" s="178"/>
      <c r="QZV229" s="177"/>
      <c r="QZW229" s="178"/>
      <c r="QZX229" s="180"/>
      <c r="QZY229" s="181"/>
      <c r="QZZ229" s="181"/>
      <c r="RAA229" s="176"/>
      <c r="RAB229" s="177"/>
      <c r="RAC229" s="178"/>
      <c r="RAD229" s="177"/>
      <c r="RAE229" s="177"/>
      <c r="RAF229" s="177"/>
      <c r="RAG229" s="177"/>
      <c r="RAH229" s="177"/>
      <c r="RAI229" s="177"/>
      <c r="RAJ229" s="177"/>
      <c r="RAK229" s="177"/>
      <c r="RAL229" s="177"/>
      <c r="RAM229" s="177"/>
      <c r="RAN229" s="177"/>
      <c r="RAO229" s="177"/>
      <c r="RAP229" s="177"/>
      <c r="RAQ229" s="177"/>
      <c r="RAR229" s="178"/>
      <c r="RAS229" s="178"/>
      <c r="RAT229" s="177"/>
      <c r="RAU229" s="177"/>
      <c r="RAV229" s="177"/>
      <c r="RAW229" s="178"/>
      <c r="RAX229" s="177"/>
      <c r="RAY229" s="178"/>
      <c r="RAZ229" s="177"/>
      <c r="RBA229" s="178"/>
      <c r="RBB229" s="177"/>
      <c r="RBC229" s="178"/>
      <c r="RBD229" s="180"/>
      <c r="RBE229" s="181"/>
      <c r="RBF229" s="181"/>
      <c r="RBG229" s="176"/>
      <c r="RBH229" s="177"/>
      <c r="RBI229" s="178"/>
      <c r="RBJ229" s="177"/>
      <c r="RBK229" s="177"/>
      <c r="RBL229" s="177"/>
      <c r="RBM229" s="177"/>
      <c r="RBN229" s="177"/>
      <c r="RBO229" s="177"/>
      <c r="RBP229" s="177"/>
      <c r="RBQ229" s="177"/>
      <c r="RBR229" s="177"/>
      <c r="RBS229" s="177"/>
      <c r="RBT229" s="177"/>
      <c r="RBU229" s="177"/>
      <c r="RBV229" s="177"/>
      <c r="RBW229" s="177"/>
      <c r="RBX229" s="178"/>
      <c r="RBY229" s="178"/>
      <c r="RBZ229" s="177"/>
      <c r="RCA229" s="177"/>
      <c r="RCB229" s="177"/>
      <c r="RCC229" s="178"/>
      <c r="RCD229" s="177"/>
      <c r="RCE229" s="178"/>
      <c r="RCF229" s="177"/>
      <c r="RCG229" s="178"/>
      <c r="RCH229" s="177"/>
      <c r="RCI229" s="178"/>
      <c r="RCJ229" s="180"/>
      <c r="RCK229" s="181"/>
      <c r="RCL229" s="181"/>
      <c r="RCM229" s="176"/>
      <c r="RCN229" s="177"/>
      <c r="RCO229" s="178"/>
      <c r="RCP229" s="177"/>
      <c r="RCQ229" s="177"/>
      <c r="RCR229" s="177"/>
      <c r="RCS229" s="177"/>
      <c r="RCT229" s="177"/>
      <c r="RCU229" s="177"/>
      <c r="RCV229" s="177"/>
      <c r="RCW229" s="177"/>
      <c r="RCX229" s="177"/>
      <c r="RCY229" s="177"/>
      <c r="RCZ229" s="177"/>
      <c r="RDA229" s="177"/>
      <c r="RDB229" s="177"/>
      <c r="RDC229" s="177"/>
      <c r="RDD229" s="178"/>
      <c r="RDE229" s="178"/>
      <c r="RDF229" s="177"/>
      <c r="RDG229" s="177"/>
      <c r="RDH229" s="177"/>
      <c r="RDI229" s="178"/>
      <c r="RDJ229" s="177"/>
      <c r="RDK229" s="178"/>
      <c r="RDL229" s="177"/>
      <c r="RDM229" s="178"/>
      <c r="RDN229" s="177"/>
      <c r="RDO229" s="178"/>
      <c r="RDP229" s="180"/>
      <c r="RDQ229" s="181"/>
      <c r="RDR229" s="181"/>
      <c r="RDS229" s="176"/>
      <c r="RDT229" s="177"/>
      <c r="RDU229" s="178"/>
      <c r="RDV229" s="177"/>
      <c r="RDW229" s="177"/>
      <c r="RDX229" s="177"/>
      <c r="RDY229" s="177"/>
      <c r="RDZ229" s="177"/>
      <c r="REA229" s="177"/>
      <c r="REB229" s="177"/>
      <c r="REC229" s="177"/>
      <c r="RED229" s="177"/>
      <c r="REE229" s="177"/>
      <c r="REF229" s="177"/>
      <c r="REG229" s="177"/>
      <c r="REH229" s="177"/>
      <c r="REI229" s="177"/>
      <c r="REJ229" s="178"/>
      <c r="REK229" s="178"/>
      <c r="REL229" s="177"/>
      <c r="REM229" s="177"/>
      <c r="REN229" s="177"/>
      <c r="REO229" s="178"/>
      <c r="REP229" s="177"/>
      <c r="REQ229" s="178"/>
      <c r="RER229" s="177"/>
      <c r="RES229" s="178"/>
      <c r="RET229" s="177"/>
      <c r="REU229" s="178"/>
      <c r="REV229" s="180"/>
      <c r="REW229" s="181"/>
      <c r="REX229" s="181"/>
      <c r="REY229" s="176"/>
      <c r="REZ229" s="177"/>
      <c r="RFA229" s="178"/>
      <c r="RFB229" s="177"/>
      <c r="RFC229" s="177"/>
      <c r="RFD229" s="177"/>
      <c r="RFE229" s="177"/>
      <c r="RFF229" s="177"/>
      <c r="RFG229" s="177"/>
      <c r="RFH229" s="177"/>
      <c r="RFI229" s="177"/>
      <c r="RFJ229" s="177"/>
      <c r="RFK229" s="177"/>
      <c r="RFL229" s="177"/>
      <c r="RFM229" s="177"/>
      <c r="RFN229" s="177"/>
      <c r="RFO229" s="177"/>
      <c r="RFP229" s="178"/>
      <c r="RFQ229" s="178"/>
      <c r="RFR229" s="177"/>
      <c r="RFS229" s="177"/>
      <c r="RFT229" s="177"/>
      <c r="RFU229" s="178"/>
      <c r="RFV229" s="177"/>
      <c r="RFW229" s="178"/>
      <c r="RFX229" s="177"/>
      <c r="RFY229" s="178"/>
      <c r="RFZ229" s="177"/>
      <c r="RGA229" s="178"/>
      <c r="RGB229" s="180"/>
      <c r="RGC229" s="181"/>
      <c r="RGD229" s="181"/>
      <c r="RGE229" s="176"/>
      <c r="RGF229" s="177"/>
      <c r="RGG229" s="178"/>
      <c r="RGH229" s="177"/>
      <c r="RGI229" s="177"/>
      <c r="RGJ229" s="177"/>
      <c r="RGK229" s="177"/>
      <c r="RGL229" s="177"/>
      <c r="RGM229" s="177"/>
      <c r="RGN229" s="177"/>
      <c r="RGO229" s="177"/>
      <c r="RGP229" s="177"/>
      <c r="RGQ229" s="177"/>
      <c r="RGR229" s="177"/>
      <c r="RGS229" s="177"/>
      <c r="RGT229" s="177"/>
      <c r="RGU229" s="177"/>
      <c r="RGV229" s="178"/>
      <c r="RGW229" s="178"/>
      <c r="RGX229" s="177"/>
      <c r="RGY229" s="177"/>
      <c r="RGZ229" s="177"/>
      <c r="RHA229" s="178"/>
      <c r="RHB229" s="177"/>
      <c r="RHC229" s="178"/>
      <c r="RHD229" s="177"/>
      <c r="RHE229" s="178"/>
      <c r="RHF229" s="177"/>
      <c r="RHG229" s="178"/>
      <c r="RHH229" s="180"/>
      <c r="RHI229" s="181"/>
      <c r="RHJ229" s="181"/>
      <c r="RHK229" s="176"/>
      <c r="RHL229" s="177"/>
      <c r="RHM229" s="178"/>
      <c r="RHN229" s="177"/>
      <c r="RHO229" s="177"/>
      <c r="RHP229" s="177"/>
      <c r="RHQ229" s="177"/>
      <c r="RHR229" s="177"/>
      <c r="RHS229" s="177"/>
      <c r="RHT229" s="177"/>
      <c r="RHU229" s="177"/>
      <c r="RHV229" s="177"/>
      <c r="RHW229" s="177"/>
      <c r="RHX229" s="177"/>
      <c r="RHY229" s="177"/>
      <c r="RHZ229" s="177"/>
      <c r="RIA229" s="177"/>
      <c r="RIB229" s="178"/>
      <c r="RIC229" s="178"/>
      <c r="RID229" s="177"/>
      <c r="RIE229" s="177"/>
      <c r="RIF229" s="177"/>
      <c r="RIG229" s="178"/>
      <c r="RIH229" s="177"/>
      <c r="RII229" s="178"/>
      <c r="RIJ229" s="177"/>
      <c r="RIK229" s="178"/>
      <c r="RIL229" s="177"/>
      <c r="RIM229" s="178"/>
      <c r="RIN229" s="180"/>
      <c r="RIO229" s="181"/>
      <c r="RIP229" s="181"/>
      <c r="RIQ229" s="176"/>
      <c r="RIR229" s="177"/>
      <c r="RIS229" s="178"/>
      <c r="RIT229" s="177"/>
      <c r="RIU229" s="177"/>
      <c r="RIV229" s="177"/>
      <c r="RIW229" s="177"/>
      <c r="RIX229" s="177"/>
      <c r="RIY229" s="177"/>
      <c r="RIZ229" s="177"/>
      <c r="RJA229" s="177"/>
      <c r="RJB229" s="177"/>
      <c r="RJC229" s="177"/>
      <c r="RJD229" s="177"/>
      <c r="RJE229" s="177"/>
      <c r="RJF229" s="177"/>
      <c r="RJG229" s="177"/>
      <c r="RJH229" s="178"/>
      <c r="RJI229" s="178"/>
      <c r="RJJ229" s="177"/>
      <c r="RJK229" s="177"/>
      <c r="RJL229" s="177"/>
      <c r="RJM229" s="178"/>
      <c r="RJN229" s="177"/>
      <c r="RJO229" s="178"/>
      <c r="RJP229" s="177"/>
      <c r="RJQ229" s="178"/>
      <c r="RJR229" s="177"/>
      <c r="RJS229" s="178"/>
      <c r="RJT229" s="180"/>
      <c r="RJU229" s="181"/>
      <c r="RJV229" s="181"/>
      <c r="RJW229" s="176"/>
      <c r="RJX229" s="177"/>
      <c r="RJY229" s="178"/>
      <c r="RJZ229" s="177"/>
      <c r="RKA229" s="177"/>
      <c r="RKB229" s="177"/>
      <c r="RKC229" s="177"/>
      <c r="RKD229" s="177"/>
      <c r="RKE229" s="177"/>
      <c r="RKF229" s="177"/>
      <c r="RKG229" s="177"/>
      <c r="RKH229" s="177"/>
      <c r="RKI229" s="177"/>
      <c r="RKJ229" s="177"/>
      <c r="RKK229" s="177"/>
      <c r="RKL229" s="177"/>
      <c r="RKM229" s="177"/>
      <c r="RKN229" s="178"/>
      <c r="RKO229" s="178"/>
      <c r="RKP229" s="177"/>
      <c r="RKQ229" s="177"/>
      <c r="RKR229" s="177"/>
      <c r="RKS229" s="178"/>
      <c r="RKT229" s="177"/>
      <c r="RKU229" s="178"/>
      <c r="RKV229" s="177"/>
      <c r="RKW229" s="178"/>
      <c r="RKX229" s="177"/>
      <c r="RKY229" s="178"/>
      <c r="RKZ229" s="180"/>
      <c r="RLA229" s="181"/>
      <c r="RLB229" s="181"/>
      <c r="RLC229" s="176"/>
      <c r="RLD229" s="177"/>
      <c r="RLE229" s="178"/>
      <c r="RLF229" s="177"/>
      <c r="RLG229" s="177"/>
      <c r="RLH229" s="177"/>
      <c r="RLI229" s="177"/>
      <c r="RLJ229" s="177"/>
      <c r="RLK229" s="177"/>
      <c r="RLL229" s="177"/>
      <c r="RLM229" s="177"/>
      <c r="RLN229" s="177"/>
      <c r="RLO229" s="177"/>
      <c r="RLP229" s="177"/>
      <c r="RLQ229" s="177"/>
      <c r="RLR229" s="177"/>
      <c r="RLS229" s="177"/>
      <c r="RLT229" s="178"/>
      <c r="RLU229" s="178"/>
      <c r="RLV229" s="177"/>
      <c r="RLW229" s="177"/>
      <c r="RLX229" s="177"/>
      <c r="RLY229" s="178"/>
      <c r="RLZ229" s="177"/>
      <c r="RMA229" s="178"/>
      <c r="RMB229" s="177"/>
      <c r="RMC229" s="178"/>
      <c r="RMD229" s="177"/>
      <c r="RME229" s="178"/>
      <c r="RMF229" s="180"/>
      <c r="RMG229" s="181"/>
      <c r="RMH229" s="181"/>
      <c r="RMI229" s="176"/>
      <c r="RMJ229" s="177"/>
      <c r="RMK229" s="178"/>
      <c r="RML229" s="177"/>
      <c r="RMM229" s="177"/>
      <c r="RMN229" s="177"/>
      <c r="RMO229" s="177"/>
      <c r="RMP229" s="177"/>
      <c r="RMQ229" s="177"/>
      <c r="RMR229" s="177"/>
      <c r="RMS229" s="177"/>
      <c r="RMT229" s="177"/>
      <c r="RMU229" s="177"/>
      <c r="RMV229" s="177"/>
      <c r="RMW229" s="177"/>
      <c r="RMX229" s="177"/>
      <c r="RMY229" s="177"/>
      <c r="RMZ229" s="178"/>
      <c r="RNA229" s="178"/>
      <c r="RNB229" s="177"/>
      <c r="RNC229" s="177"/>
      <c r="RND229" s="177"/>
      <c r="RNE229" s="178"/>
      <c r="RNF229" s="177"/>
      <c r="RNG229" s="178"/>
      <c r="RNH229" s="177"/>
      <c r="RNI229" s="178"/>
      <c r="RNJ229" s="177"/>
      <c r="RNK229" s="178"/>
      <c r="RNL229" s="180"/>
      <c r="RNM229" s="181"/>
      <c r="RNN229" s="181"/>
      <c r="RNO229" s="176"/>
      <c r="RNP229" s="177"/>
      <c r="RNQ229" s="178"/>
      <c r="RNR229" s="177"/>
      <c r="RNS229" s="177"/>
      <c r="RNT229" s="177"/>
      <c r="RNU229" s="177"/>
      <c r="RNV229" s="177"/>
      <c r="RNW229" s="177"/>
      <c r="RNX229" s="177"/>
      <c r="RNY229" s="177"/>
      <c r="RNZ229" s="177"/>
      <c r="ROA229" s="177"/>
      <c r="ROB229" s="177"/>
      <c r="ROC229" s="177"/>
      <c r="ROD229" s="177"/>
      <c r="ROE229" s="177"/>
      <c r="ROF229" s="178"/>
      <c r="ROG229" s="178"/>
      <c r="ROH229" s="177"/>
      <c r="ROI229" s="177"/>
      <c r="ROJ229" s="177"/>
      <c r="ROK229" s="178"/>
      <c r="ROL229" s="177"/>
      <c r="ROM229" s="178"/>
      <c r="RON229" s="177"/>
      <c r="ROO229" s="178"/>
      <c r="ROP229" s="177"/>
      <c r="ROQ229" s="178"/>
      <c r="ROR229" s="180"/>
      <c r="ROS229" s="181"/>
      <c r="ROT229" s="181"/>
      <c r="ROU229" s="176"/>
      <c r="ROV229" s="177"/>
      <c r="ROW229" s="178"/>
      <c r="ROX229" s="177"/>
      <c r="ROY229" s="177"/>
      <c r="ROZ229" s="177"/>
      <c r="RPA229" s="177"/>
      <c r="RPB229" s="177"/>
      <c r="RPC229" s="177"/>
      <c r="RPD229" s="177"/>
      <c r="RPE229" s="177"/>
      <c r="RPF229" s="177"/>
      <c r="RPG229" s="177"/>
      <c r="RPH229" s="177"/>
      <c r="RPI229" s="177"/>
      <c r="RPJ229" s="177"/>
      <c r="RPK229" s="177"/>
      <c r="RPL229" s="178"/>
      <c r="RPM229" s="178"/>
      <c r="RPN229" s="177"/>
      <c r="RPO229" s="177"/>
      <c r="RPP229" s="177"/>
      <c r="RPQ229" s="178"/>
      <c r="RPR229" s="177"/>
      <c r="RPS229" s="178"/>
      <c r="RPT229" s="177"/>
      <c r="RPU229" s="178"/>
      <c r="RPV229" s="177"/>
      <c r="RPW229" s="178"/>
      <c r="RPX229" s="180"/>
      <c r="RPY229" s="181"/>
      <c r="RPZ229" s="181"/>
      <c r="RQA229" s="176"/>
      <c r="RQB229" s="177"/>
      <c r="RQC229" s="178"/>
      <c r="RQD229" s="177"/>
      <c r="RQE229" s="177"/>
      <c r="RQF229" s="177"/>
      <c r="RQG229" s="177"/>
      <c r="RQH229" s="177"/>
      <c r="RQI229" s="177"/>
      <c r="RQJ229" s="177"/>
      <c r="RQK229" s="177"/>
      <c r="RQL229" s="177"/>
      <c r="RQM229" s="177"/>
      <c r="RQN229" s="177"/>
      <c r="RQO229" s="177"/>
      <c r="RQP229" s="177"/>
      <c r="RQQ229" s="177"/>
      <c r="RQR229" s="178"/>
      <c r="RQS229" s="178"/>
      <c r="RQT229" s="177"/>
      <c r="RQU229" s="177"/>
      <c r="RQV229" s="177"/>
      <c r="RQW229" s="178"/>
      <c r="RQX229" s="177"/>
      <c r="RQY229" s="178"/>
      <c r="RQZ229" s="177"/>
      <c r="RRA229" s="178"/>
      <c r="RRB229" s="177"/>
      <c r="RRC229" s="178"/>
      <c r="RRD229" s="180"/>
      <c r="RRE229" s="181"/>
      <c r="RRF229" s="181"/>
      <c r="RRG229" s="176"/>
      <c r="RRH229" s="177"/>
      <c r="RRI229" s="178"/>
      <c r="RRJ229" s="177"/>
      <c r="RRK229" s="177"/>
      <c r="RRL229" s="177"/>
      <c r="RRM229" s="177"/>
      <c r="RRN229" s="177"/>
      <c r="RRO229" s="177"/>
      <c r="RRP229" s="177"/>
      <c r="RRQ229" s="177"/>
      <c r="RRR229" s="177"/>
      <c r="RRS229" s="177"/>
      <c r="RRT229" s="177"/>
      <c r="RRU229" s="177"/>
      <c r="RRV229" s="177"/>
      <c r="RRW229" s="177"/>
      <c r="RRX229" s="178"/>
      <c r="RRY229" s="178"/>
      <c r="RRZ229" s="177"/>
      <c r="RSA229" s="177"/>
      <c r="RSB229" s="177"/>
      <c r="RSC229" s="178"/>
      <c r="RSD229" s="177"/>
      <c r="RSE229" s="178"/>
      <c r="RSF229" s="177"/>
      <c r="RSG229" s="178"/>
      <c r="RSH229" s="177"/>
      <c r="RSI229" s="178"/>
      <c r="RSJ229" s="180"/>
      <c r="RSK229" s="181"/>
      <c r="RSL229" s="181"/>
      <c r="RSM229" s="176"/>
      <c r="RSN229" s="177"/>
      <c r="RSO229" s="178"/>
      <c r="RSP229" s="177"/>
      <c r="RSQ229" s="177"/>
      <c r="RSR229" s="177"/>
      <c r="RSS229" s="177"/>
      <c r="RST229" s="177"/>
      <c r="RSU229" s="177"/>
      <c r="RSV229" s="177"/>
      <c r="RSW229" s="177"/>
      <c r="RSX229" s="177"/>
      <c r="RSY229" s="177"/>
      <c r="RSZ229" s="177"/>
      <c r="RTA229" s="177"/>
      <c r="RTB229" s="177"/>
      <c r="RTC229" s="177"/>
      <c r="RTD229" s="178"/>
      <c r="RTE229" s="178"/>
      <c r="RTF229" s="177"/>
      <c r="RTG229" s="177"/>
      <c r="RTH229" s="177"/>
      <c r="RTI229" s="178"/>
      <c r="RTJ229" s="177"/>
      <c r="RTK229" s="178"/>
      <c r="RTL229" s="177"/>
      <c r="RTM229" s="178"/>
      <c r="RTN229" s="177"/>
      <c r="RTO229" s="178"/>
      <c r="RTP229" s="180"/>
      <c r="RTQ229" s="181"/>
      <c r="RTR229" s="181"/>
      <c r="RTS229" s="176"/>
      <c r="RTT229" s="177"/>
      <c r="RTU229" s="178"/>
      <c r="RTV229" s="177"/>
      <c r="RTW229" s="177"/>
      <c r="RTX229" s="177"/>
      <c r="RTY229" s="177"/>
      <c r="RTZ229" s="177"/>
      <c r="RUA229" s="177"/>
      <c r="RUB229" s="177"/>
      <c r="RUC229" s="177"/>
      <c r="RUD229" s="177"/>
      <c r="RUE229" s="177"/>
      <c r="RUF229" s="177"/>
      <c r="RUG229" s="177"/>
      <c r="RUH229" s="177"/>
      <c r="RUI229" s="177"/>
      <c r="RUJ229" s="178"/>
      <c r="RUK229" s="178"/>
      <c r="RUL229" s="177"/>
      <c r="RUM229" s="177"/>
      <c r="RUN229" s="177"/>
      <c r="RUO229" s="178"/>
      <c r="RUP229" s="177"/>
      <c r="RUQ229" s="178"/>
      <c r="RUR229" s="177"/>
      <c r="RUS229" s="178"/>
      <c r="RUT229" s="177"/>
      <c r="RUU229" s="178"/>
      <c r="RUV229" s="180"/>
      <c r="RUW229" s="181"/>
      <c r="RUX229" s="181"/>
      <c r="RUY229" s="176"/>
      <c r="RUZ229" s="177"/>
      <c r="RVA229" s="178"/>
      <c r="RVB229" s="177"/>
      <c r="RVC229" s="177"/>
      <c r="RVD229" s="177"/>
      <c r="RVE229" s="177"/>
      <c r="RVF229" s="177"/>
      <c r="RVG229" s="177"/>
      <c r="RVH229" s="177"/>
      <c r="RVI229" s="177"/>
      <c r="RVJ229" s="177"/>
      <c r="RVK229" s="177"/>
      <c r="RVL229" s="177"/>
      <c r="RVM229" s="177"/>
      <c r="RVN229" s="177"/>
      <c r="RVO229" s="177"/>
      <c r="RVP229" s="178"/>
      <c r="RVQ229" s="178"/>
      <c r="RVR229" s="177"/>
      <c r="RVS229" s="177"/>
      <c r="RVT229" s="177"/>
      <c r="RVU229" s="178"/>
      <c r="RVV229" s="177"/>
      <c r="RVW229" s="178"/>
      <c r="RVX229" s="177"/>
      <c r="RVY229" s="178"/>
      <c r="RVZ229" s="177"/>
      <c r="RWA229" s="178"/>
      <c r="RWB229" s="180"/>
      <c r="RWC229" s="181"/>
      <c r="RWD229" s="181"/>
      <c r="RWE229" s="176"/>
      <c r="RWF229" s="177"/>
      <c r="RWG229" s="178"/>
      <c r="RWH229" s="177"/>
      <c r="RWI229" s="177"/>
      <c r="RWJ229" s="177"/>
      <c r="RWK229" s="177"/>
      <c r="RWL229" s="177"/>
      <c r="RWM229" s="177"/>
      <c r="RWN229" s="177"/>
      <c r="RWO229" s="177"/>
      <c r="RWP229" s="177"/>
      <c r="RWQ229" s="177"/>
      <c r="RWR229" s="177"/>
      <c r="RWS229" s="177"/>
      <c r="RWT229" s="177"/>
      <c r="RWU229" s="177"/>
      <c r="RWV229" s="178"/>
      <c r="RWW229" s="178"/>
      <c r="RWX229" s="177"/>
      <c r="RWY229" s="177"/>
      <c r="RWZ229" s="177"/>
      <c r="RXA229" s="178"/>
      <c r="RXB229" s="177"/>
      <c r="RXC229" s="178"/>
      <c r="RXD229" s="177"/>
      <c r="RXE229" s="178"/>
      <c r="RXF229" s="177"/>
      <c r="RXG229" s="178"/>
      <c r="RXH229" s="180"/>
      <c r="RXI229" s="181"/>
      <c r="RXJ229" s="181"/>
      <c r="RXK229" s="176"/>
      <c r="RXL229" s="177"/>
      <c r="RXM229" s="178"/>
      <c r="RXN229" s="177"/>
      <c r="RXO229" s="177"/>
      <c r="RXP229" s="177"/>
      <c r="RXQ229" s="177"/>
      <c r="RXR229" s="177"/>
      <c r="RXS229" s="177"/>
      <c r="RXT229" s="177"/>
      <c r="RXU229" s="177"/>
      <c r="RXV229" s="177"/>
      <c r="RXW229" s="177"/>
      <c r="RXX229" s="177"/>
      <c r="RXY229" s="177"/>
      <c r="RXZ229" s="177"/>
      <c r="RYA229" s="177"/>
      <c r="RYB229" s="178"/>
      <c r="RYC229" s="178"/>
      <c r="RYD229" s="177"/>
      <c r="RYE229" s="177"/>
      <c r="RYF229" s="177"/>
      <c r="RYG229" s="178"/>
      <c r="RYH229" s="177"/>
      <c r="RYI229" s="178"/>
      <c r="RYJ229" s="177"/>
      <c r="RYK229" s="178"/>
      <c r="RYL229" s="177"/>
      <c r="RYM229" s="178"/>
      <c r="RYN229" s="180"/>
      <c r="RYO229" s="181"/>
      <c r="RYP229" s="181"/>
      <c r="RYQ229" s="176"/>
      <c r="RYR229" s="177"/>
      <c r="RYS229" s="178"/>
      <c r="RYT229" s="177"/>
      <c r="RYU229" s="177"/>
      <c r="RYV229" s="177"/>
      <c r="RYW229" s="177"/>
      <c r="RYX229" s="177"/>
      <c r="RYY229" s="177"/>
      <c r="RYZ229" s="177"/>
      <c r="RZA229" s="177"/>
      <c r="RZB229" s="177"/>
      <c r="RZC229" s="177"/>
      <c r="RZD229" s="177"/>
      <c r="RZE229" s="177"/>
      <c r="RZF229" s="177"/>
      <c r="RZG229" s="177"/>
      <c r="RZH229" s="178"/>
      <c r="RZI229" s="178"/>
      <c r="RZJ229" s="177"/>
      <c r="RZK229" s="177"/>
      <c r="RZL229" s="177"/>
      <c r="RZM229" s="178"/>
      <c r="RZN229" s="177"/>
      <c r="RZO229" s="178"/>
      <c r="RZP229" s="177"/>
      <c r="RZQ229" s="178"/>
      <c r="RZR229" s="177"/>
      <c r="RZS229" s="178"/>
      <c r="RZT229" s="180"/>
      <c r="RZU229" s="181"/>
      <c r="RZV229" s="181"/>
      <c r="RZW229" s="176"/>
      <c r="RZX229" s="177"/>
      <c r="RZY229" s="178"/>
      <c r="RZZ229" s="177"/>
      <c r="SAA229" s="177"/>
      <c r="SAB229" s="177"/>
      <c r="SAC229" s="177"/>
      <c r="SAD229" s="177"/>
      <c r="SAE229" s="177"/>
      <c r="SAF229" s="177"/>
      <c r="SAG229" s="177"/>
      <c r="SAH229" s="177"/>
      <c r="SAI229" s="177"/>
      <c r="SAJ229" s="177"/>
      <c r="SAK229" s="177"/>
      <c r="SAL229" s="177"/>
      <c r="SAM229" s="177"/>
      <c r="SAN229" s="178"/>
      <c r="SAO229" s="178"/>
      <c r="SAP229" s="177"/>
      <c r="SAQ229" s="177"/>
      <c r="SAR229" s="177"/>
      <c r="SAS229" s="178"/>
      <c r="SAT229" s="177"/>
      <c r="SAU229" s="178"/>
      <c r="SAV229" s="177"/>
      <c r="SAW229" s="178"/>
      <c r="SAX229" s="177"/>
      <c r="SAY229" s="178"/>
      <c r="SAZ229" s="180"/>
      <c r="SBA229" s="181"/>
      <c r="SBB229" s="181"/>
      <c r="SBC229" s="176"/>
      <c r="SBD229" s="177"/>
      <c r="SBE229" s="178"/>
      <c r="SBF229" s="177"/>
      <c r="SBG229" s="177"/>
      <c r="SBH229" s="177"/>
      <c r="SBI229" s="177"/>
      <c r="SBJ229" s="177"/>
      <c r="SBK229" s="177"/>
      <c r="SBL229" s="177"/>
      <c r="SBM229" s="177"/>
      <c r="SBN229" s="177"/>
      <c r="SBO229" s="177"/>
      <c r="SBP229" s="177"/>
      <c r="SBQ229" s="177"/>
      <c r="SBR229" s="177"/>
      <c r="SBS229" s="177"/>
      <c r="SBT229" s="178"/>
      <c r="SBU229" s="178"/>
      <c r="SBV229" s="177"/>
      <c r="SBW229" s="177"/>
      <c r="SBX229" s="177"/>
      <c r="SBY229" s="178"/>
      <c r="SBZ229" s="177"/>
      <c r="SCA229" s="178"/>
      <c r="SCB229" s="177"/>
      <c r="SCC229" s="178"/>
      <c r="SCD229" s="177"/>
      <c r="SCE229" s="178"/>
      <c r="SCF229" s="180"/>
      <c r="SCG229" s="181"/>
      <c r="SCH229" s="181"/>
      <c r="SCI229" s="176"/>
      <c r="SCJ229" s="177"/>
      <c r="SCK229" s="178"/>
      <c r="SCL229" s="177"/>
      <c r="SCM229" s="177"/>
      <c r="SCN229" s="177"/>
      <c r="SCO229" s="177"/>
      <c r="SCP229" s="177"/>
      <c r="SCQ229" s="177"/>
      <c r="SCR229" s="177"/>
      <c r="SCS229" s="177"/>
      <c r="SCT229" s="177"/>
      <c r="SCU229" s="177"/>
      <c r="SCV229" s="177"/>
      <c r="SCW229" s="177"/>
      <c r="SCX229" s="177"/>
      <c r="SCY229" s="177"/>
      <c r="SCZ229" s="178"/>
      <c r="SDA229" s="178"/>
      <c r="SDB229" s="177"/>
      <c r="SDC229" s="177"/>
      <c r="SDD229" s="177"/>
      <c r="SDE229" s="178"/>
      <c r="SDF229" s="177"/>
      <c r="SDG229" s="178"/>
      <c r="SDH229" s="177"/>
      <c r="SDI229" s="178"/>
      <c r="SDJ229" s="177"/>
      <c r="SDK229" s="178"/>
      <c r="SDL229" s="180"/>
      <c r="SDM229" s="181"/>
      <c r="SDN229" s="181"/>
      <c r="SDO229" s="176"/>
      <c r="SDP229" s="177"/>
      <c r="SDQ229" s="178"/>
      <c r="SDR229" s="177"/>
      <c r="SDS229" s="177"/>
      <c r="SDT229" s="177"/>
      <c r="SDU229" s="177"/>
      <c r="SDV229" s="177"/>
      <c r="SDW229" s="177"/>
      <c r="SDX229" s="177"/>
      <c r="SDY229" s="177"/>
      <c r="SDZ229" s="177"/>
      <c r="SEA229" s="177"/>
      <c r="SEB229" s="177"/>
      <c r="SEC229" s="177"/>
      <c r="SED229" s="177"/>
      <c r="SEE229" s="177"/>
      <c r="SEF229" s="178"/>
      <c r="SEG229" s="178"/>
      <c r="SEH229" s="177"/>
      <c r="SEI229" s="177"/>
      <c r="SEJ229" s="177"/>
      <c r="SEK229" s="178"/>
      <c r="SEL229" s="177"/>
      <c r="SEM229" s="178"/>
      <c r="SEN229" s="177"/>
      <c r="SEO229" s="178"/>
      <c r="SEP229" s="177"/>
      <c r="SEQ229" s="178"/>
      <c r="SER229" s="180"/>
      <c r="SES229" s="181"/>
      <c r="SET229" s="181"/>
      <c r="SEU229" s="176"/>
      <c r="SEV229" s="177"/>
      <c r="SEW229" s="178"/>
      <c r="SEX229" s="177"/>
      <c r="SEY229" s="177"/>
      <c r="SEZ229" s="177"/>
      <c r="SFA229" s="177"/>
      <c r="SFB229" s="177"/>
      <c r="SFC229" s="177"/>
      <c r="SFD229" s="177"/>
      <c r="SFE229" s="177"/>
      <c r="SFF229" s="177"/>
      <c r="SFG229" s="177"/>
      <c r="SFH229" s="177"/>
      <c r="SFI229" s="177"/>
      <c r="SFJ229" s="177"/>
      <c r="SFK229" s="177"/>
      <c r="SFL229" s="178"/>
      <c r="SFM229" s="178"/>
      <c r="SFN229" s="177"/>
      <c r="SFO229" s="177"/>
      <c r="SFP229" s="177"/>
      <c r="SFQ229" s="178"/>
      <c r="SFR229" s="177"/>
      <c r="SFS229" s="178"/>
      <c r="SFT229" s="177"/>
      <c r="SFU229" s="178"/>
      <c r="SFV229" s="177"/>
      <c r="SFW229" s="178"/>
      <c r="SFX229" s="180"/>
      <c r="SFY229" s="181"/>
      <c r="SFZ229" s="181"/>
      <c r="SGA229" s="176"/>
      <c r="SGB229" s="177"/>
      <c r="SGC229" s="178"/>
      <c r="SGD229" s="177"/>
      <c r="SGE229" s="177"/>
      <c r="SGF229" s="177"/>
      <c r="SGG229" s="177"/>
      <c r="SGH229" s="177"/>
      <c r="SGI229" s="177"/>
      <c r="SGJ229" s="177"/>
      <c r="SGK229" s="177"/>
      <c r="SGL229" s="177"/>
      <c r="SGM229" s="177"/>
      <c r="SGN229" s="177"/>
      <c r="SGO229" s="177"/>
      <c r="SGP229" s="177"/>
      <c r="SGQ229" s="177"/>
      <c r="SGR229" s="178"/>
      <c r="SGS229" s="178"/>
      <c r="SGT229" s="177"/>
      <c r="SGU229" s="177"/>
      <c r="SGV229" s="177"/>
      <c r="SGW229" s="178"/>
      <c r="SGX229" s="177"/>
      <c r="SGY229" s="178"/>
      <c r="SGZ229" s="177"/>
      <c r="SHA229" s="178"/>
      <c r="SHB229" s="177"/>
      <c r="SHC229" s="178"/>
      <c r="SHD229" s="180"/>
      <c r="SHE229" s="181"/>
      <c r="SHF229" s="181"/>
      <c r="SHG229" s="176"/>
      <c r="SHH229" s="177"/>
      <c r="SHI229" s="178"/>
      <c r="SHJ229" s="177"/>
      <c r="SHK229" s="177"/>
      <c r="SHL229" s="177"/>
      <c r="SHM229" s="177"/>
      <c r="SHN229" s="177"/>
      <c r="SHO229" s="177"/>
      <c r="SHP229" s="177"/>
      <c r="SHQ229" s="177"/>
      <c r="SHR229" s="177"/>
      <c r="SHS229" s="177"/>
      <c r="SHT229" s="177"/>
      <c r="SHU229" s="177"/>
      <c r="SHV229" s="177"/>
      <c r="SHW229" s="177"/>
      <c r="SHX229" s="178"/>
      <c r="SHY229" s="178"/>
      <c r="SHZ229" s="177"/>
      <c r="SIA229" s="177"/>
      <c r="SIB229" s="177"/>
      <c r="SIC229" s="178"/>
      <c r="SID229" s="177"/>
      <c r="SIE229" s="178"/>
      <c r="SIF229" s="177"/>
      <c r="SIG229" s="178"/>
      <c r="SIH229" s="177"/>
      <c r="SII229" s="178"/>
      <c r="SIJ229" s="180"/>
      <c r="SIK229" s="181"/>
      <c r="SIL229" s="181"/>
      <c r="SIM229" s="176"/>
      <c r="SIN229" s="177"/>
      <c r="SIO229" s="178"/>
      <c r="SIP229" s="177"/>
      <c r="SIQ229" s="177"/>
      <c r="SIR229" s="177"/>
      <c r="SIS229" s="177"/>
      <c r="SIT229" s="177"/>
      <c r="SIU229" s="177"/>
      <c r="SIV229" s="177"/>
      <c r="SIW229" s="177"/>
      <c r="SIX229" s="177"/>
      <c r="SIY229" s="177"/>
      <c r="SIZ229" s="177"/>
      <c r="SJA229" s="177"/>
      <c r="SJB229" s="177"/>
      <c r="SJC229" s="177"/>
      <c r="SJD229" s="178"/>
      <c r="SJE229" s="178"/>
      <c r="SJF229" s="177"/>
      <c r="SJG229" s="177"/>
      <c r="SJH229" s="177"/>
      <c r="SJI229" s="178"/>
      <c r="SJJ229" s="177"/>
      <c r="SJK229" s="178"/>
      <c r="SJL229" s="177"/>
      <c r="SJM229" s="178"/>
      <c r="SJN229" s="177"/>
      <c r="SJO229" s="178"/>
      <c r="SJP229" s="180"/>
      <c r="SJQ229" s="181"/>
      <c r="SJR229" s="181"/>
      <c r="SJS229" s="176"/>
      <c r="SJT229" s="177"/>
      <c r="SJU229" s="178"/>
      <c r="SJV229" s="177"/>
      <c r="SJW229" s="177"/>
      <c r="SJX229" s="177"/>
      <c r="SJY229" s="177"/>
      <c r="SJZ229" s="177"/>
      <c r="SKA229" s="177"/>
      <c r="SKB229" s="177"/>
      <c r="SKC229" s="177"/>
      <c r="SKD229" s="177"/>
      <c r="SKE229" s="177"/>
      <c r="SKF229" s="177"/>
      <c r="SKG229" s="177"/>
      <c r="SKH229" s="177"/>
      <c r="SKI229" s="177"/>
      <c r="SKJ229" s="178"/>
      <c r="SKK229" s="178"/>
      <c r="SKL229" s="177"/>
      <c r="SKM229" s="177"/>
      <c r="SKN229" s="177"/>
      <c r="SKO229" s="178"/>
      <c r="SKP229" s="177"/>
      <c r="SKQ229" s="178"/>
      <c r="SKR229" s="177"/>
      <c r="SKS229" s="178"/>
      <c r="SKT229" s="177"/>
      <c r="SKU229" s="178"/>
      <c r="SKV229" s="180"/>
      <c r="SKW229" s="181"/>
      <c r="SKX229" s="181"/>
      <c r="SKY229" s="176"/>
      <c r="SKZ229" s="177"/>
      <c r="SLA229" s="178"/>
      <c r="SLB229" s="177"/>
      <c r="SLC229" s="177"/>
      <c r="SLD229" s="177"/>
      <c r="SLE229" s="177"/>
      <c r="SLF229" s="177"/>
      <c r="SLG229" s="177"/>
      <c r="SLH229" s="177"/>
      <c r="SLI229" s="177"/>
      <c r="SLJ229" s="177"/>
      <c r="SLK229" s="177"/>
      <c r="SLL229" s="177"/>
      <c r="SLM229" s="177"/>
      <c r="SLN229" s="177"/>
      <c r="SLO229" s="177"/>
      <c r="SLP229" s="178"/>
      <c r="SLQ229" s="178"/>
      <c r="SLR229" s="177"/>
      <c r="SLS229" s="177"/>
      <c r="SLT229" s="177"/>
      <c r="SLU229" s="178"/>
      <c r="SLV229" s="177"/>
      <c r="SLW229" s="178"/>
      <c r="SLX229" s="177"/>
      <c r="SLY229" s="178"/>
      <c r="SLZ229" s="177"/>
      <c r="SMA229" s="178"/>
      <c r="SMB229" s="180"/>
      <c r="SMC229" s="181"/>
      <c r="SMD229" s="181"/>
      <c r="SME229" s="176"/>
      <c r="SMF229" s="177"/>
      <c r="SMG229" s="178"/>
      <c r="SMH229" s="177"/>
      <c r="SMI229" s="177"/>
      <c r="SMJ229" s="177"/>
      <c r="SMK229" s="177"/>
      <c r="SML229" s="177"/>
      <c r="SMM229" s="177"/>
      <c r="SMN229" s="177"/>
      <c r="SMO229" s="177"/>
      <c r="SMP229" s="177"/>
      <c r="SMQ229" s="177"/>
      <c r="SMR229" s="177"/>
      <c r="SMS229" s="177"/>
      <c r="SMT229" s="177"/>
      <c r="SMU229" s="177"/>
      <c r="SMV229" s="178"/>
      <c r="SMW229" s="178"/>
      <c r="SMX229" s="177"/>
      <c r="SMY229" s="177"/>
      <c r="SMZ229" s="177"/>
      <c r="SNA229" s="178"/>
      <c r="SNB229" s="177"/>
      <c r="SNC229" s="178"/>
      <c r="SND229" s="177"/>
      <c r="SNE229" s="178"/>
      <c r="SNF229" s="177"/>
      <c r="SNG229" s="178"/>
      <c r="SNH229" s="180"/>
      <c r="SNI229" s="181"/>
      <c r="SNJ229" s="181"/>
      <c r="SNK229" s="176"/>
      <c r="SNL229" s="177"/>
      <c r="SNM229" s="178"/>
      <c r="SNN229" s="177"/>
      <c r="SNO229" s="177"/>
      <c r="SNP229" s="177"/>
      <c r="SNQ229" s="177"/>
      <c r="SNR229" s="177"/>
      <c r="SNS229" s="177"/>
      <c r="SNT229" s="177"/>
      <c r="SNU229" s="177"/>
      <c r="SNV229" s="177"/>
      <c r="SNW229" s="177"/>
      <c r="SNX229" s="177"/>
      <c r="SNY229" s="177"/>
      <c r="SNZ229" s="177"/>
      <c r="SOA229" s="177"/>
      <c r="SOB229" s="178"/>
      <c r="SOC229" s="178"/>
      <c r="SOD229" s="177"/>
      <c r="SOE229" s="177"/>
      <c r="SOF229" s="177"/>
      <c r="SOG229" s="178"/>
      <c r="SOH229" s="177"/>
      <c r="SOI229" s="178"/>
      <c r="SOJ229" s="177"/>
      <c r="SOK229" s="178"/>
      <c r="SOL229" s="177"/>
      <c r="SOM229" s="178"/>
      <c r="SON229" s="180"/>
      <c r="SOO229" s="181"/>
      <c r="SOP229" s="181"/>
      <c r="SOQ229" s="176"/>
      <c r="SOR229" s="177"/>
      <c r="SOS229" s="178"/>
      <c r="SOT229" s="177"/>
      <c r="SOU229" s="177"/>
      <c r="SOV229" s="177"/>
      <c r="SOW229" s="177"/>
      <c r="SOX229" s="177"/>
      <c r="SOY229" s="177"/>
      <c r="SOZ229" s="177"/>
      <c r="SPA229" s="177"/>
      <c r="SPB229" s="177"/>
      <c r="SPC229" s="177"/>
      <c r="SPD229" s="177"/>
      <c r="SPE229" s="177"/>
      <c r="SPF229" s="177"/>
      <c r="SPG229" s="177"/>
      <c r="SPH229" s="178"/>
      <c r="SPI229" s="178"/>
      <c r="SPJ229" s="177"/>
      <c r="SPK229" s="177"/>
      <c r="SPL229" s="177"/>
      <c r="SPM229" s="178"/>
      <c r="SPN229" s="177"/>
      <c r="SPO229" s="178"/>
      <c r="SPP229" s="177"/>
      <c r="SPQ229" s="178"/>
      <c r="SPR229" s="177"/>
      <c r="SPS229" s="178"/>
      <c r="SPT229" s="180"/>
      <c r="SPU229" s="181"/>
      <c r="SPV229" s="181"/>
      <c r="SPW229" s="176"/>
      <c r="SPX229" s="177"/>
      <c r="SPY229" s="178"/>
      <c r="SPZ229" s="177"/>
      <c r="SQA229" s="177"/>
      <c r="SQB229" s="177"/>
      <c r="SQC229" s="177"/>
      <c r="SQD229" s="177"/>
      <c r="SQE229" s="177"/>
      <c r="SQF229" s="177"/>
      <c r="SQG229" s="177"/>
      <c r="SQH229" s="177"/>
      <c r="SQI229" s="177"/>
      <c r="SQJ229" s="177"/>
      <c r="SQK229" s="177"/>
      <c r="SQL229" s="177"/>
      <c r="SQM229" s="177"/>
      <c r="SQN229" s="178"/>
      <c r="SQO229" s="178"/>
      <c r="SQP229" s="177"/>
      <c r="SQQ229" s="177"/>
      <c r="SQR229" s="177"/>
      <c r="SQS229" s="178"/>
      <c r="SQT229" s="177"/>
      <c r="SQU229" s="178"/>
      <c r="SQV229" s="177"/>
      <c r="SQW229" s="178"/>
      <c r="SQX229" s="177"/>
      <c r="SQY229" s="178"/>
      <c r="SQZ229" s="180"/>
      <c r="SRA229" s="181"/>
      <c r="SRB229" s="181"/>
      <c r="SRC229" s="176"/>
      <c r="SRD229" s="177"/>
      <c r="SRE229" s="178"/>
      <c r="SRF229" s="177"/>
      <c r="SRG229" s="177"/>
      <c r="SRH229" s="177"/>
      <c r="SRI229" s="177"/>
      <c r="SRJ229" s="177"/>
      <c r="SRK229" s="177"/>
      <c r="SRL229" s="177"/>
      <c r="SRM229" s="177"/>
      <c r="SRN229" s="177"/>
      <c r="SRO229" s="177"/>
      <c r="SRP229" s="177"/>
      <c r="SRQ229" s="177"/>
      <c r="SRR229" s="177"/>
      <c r="SRS229" s="177"/>
      <c r="SRT229" s="178"/>
      <c r="SRU229" s="178"/>
      <c r="SRV229" s="177"/>
      <c r="SRW229" s="177"/>
      <c r="SRX229" s="177"/>
      <c r="SRY229" s="178"/>
      <c r="SRZ229" s="177"/>
      <c r="SSA229" s="178"/>
      <c r="SSB229" s="177"/>
      <c r="SSC229" s="178"/>
      <c r="SSD229" s="177"/>
      <c r="SSE229" s="178"/>
      <c r="SSF229" s="180"/>
      <c r="SSG229" s="181"/>
      <c r="SSH229" s="181"/>
      <c r="SSI229" s="176"/>
      <c r="SSJ229" s="177"/>
      <c r="SSK229" s="178"/>
      <c r="SSL229" s="177"/>
      <c r="SSM229" s="177"/>
      <c r="SSN229" s="177"/>
      <c r="SSO229" s="177"/>
      <c r="SSP229" s="177"/>
      <c r="SSQ229" s="177"/>
      <c r="SSR229" s="177"/>
      <c r="SSS229" s="177"/>
      <c r="SST229" s="177"/>
      <c r="SSU229" s="177"/>
      <c r="SSV229" s="177"/>
      <c r="SSW229" s="177"/>
      <c r="SSX229" s="177"/>
      <c r="SSY229" s="177"/>
      <c r="SSZ229" s="178"/>
      <c r="STA229" s="178"/>
      <c r="STB229" s="177"/>
      <c r="STC229" s="177"/>
      <c r="STD229" s="177"/>
      <c r="STE229" s="178"/>
      <c r="STF229" s="177"/>
      <c r="STG229" s="178"/>
      <c r="STH229" s="177"/>
      <c r="STI229" s="178"/>
      <c r="STJ229" s="177"/>
      <c r="STK229" s="178"/>
      <c r="STL229" s="180"/>
      <c r="STM229" s="181"/>
      <c r="STN229" s="181"/>
      <c r="STO229" s="176"/>
      <c r="STP229" s="177"/>
      <c r="STQ229" s="178"/>
      <c r="STR229" s="177"/>
      <c r="STS229" s="177"/>
      <c r="STT229" s="177"/>
      <c r="STU229" s="177"/>
      <c r="STV229" s="177"/>
      <c r="STW229" s="177"/>
      <c r="STX229" s="177"/>
      <c r="STY229" s="177"/>
      <c r="STZ229" s="177"/>
      <c r="SUA229" s="177"/>
      <c r="SUB229" s="177"/>
      <c r="SUC229" s="177"/>
      <c r="SUD229" s="177"/>
      <c r="SUE229" s="177"/>
      <c r="SUF229" s="178"/>
      <c r="SUG229" s="178"/>
      <c r="SUH229" s="177"/>
      <c r="SUI229" s="177"/>
      <c r="SUJ229" s="177"/>
      <c r="SUK229" s="178"/>
      <c r="SUL229" s="177"/>
      <c r="SUM229" s="178"/>
      <c r="SUN229" s="177"/>
      <c r="SUO229" s="178"/>
      <c r="SUP229" s="177"/>
      <c r="SUQ229" s="178"/>
      <c r="SUR229" s="180"/>
      <c r="SUS229" s="181"/>
      <c r="SUT229" s="181"/>
      <c r="SUU229" s="176"/>
      <c r="SUV229" s="177"/>
      <c r="SUW229" s="178"/>
      <c r="SUX229" s="177"/>
      <c r="SUY229" s="177"/>
      <c r="SUZ229" s="177"/>
      <c r="SVA229" s="177"/>
      <c r="SVB229" s="177"/>
      <c r="SVC229" s="177"/>
      <c r="SVD229" s="177"/>
      <c r="SVE229" s="177"/>
      <c r="SVF229" s="177"/>
      <c r="SVG229" s="177"/>
      <c r="SVH229" s="177"/>
      <c r="SVI229" s="177"/>
      <c r="SVJ229" s="177"/>
      <c r="SVK229" s="177"/>
      <c r="SVL229" s="178"/>
      <c r="SVM229" s="178"/>
      <c r="SVN229" s="177"/>
      <c r="SVO229" s="177"/>
      <c r="SVP229" s="177"/>
      <c r="SVQ229" s="178"/>
      <c r="SVR229" s="177"/>
      <c r="SVS229" s="178"/>
      <c r="SVT229" s="177"/>
      <c r="SVU229" s="178"/>
      <c r="SVV229" s="177"/>
      <c r="SVW229" s="178"/>
      <c r="SVX229" s="180"/>
      <c r="SVY229" s="181"/>
      <c r="SVZ229" s="181"/>
      <c r="SWA229" s="176"/>
      <c r="SWB229" s="177"/>
      <c r="SWC229" s="178"/>
      <c r="SWD229" s="177"/>
      <c r="SWE229" s="177"/>
      <c r="SWF229" s="177"/>
      <c r="SWG229" s="177"/>
      <c r="SWH229" s="177"/>
      <c r="SWI229" s="177"/>
      <c r="SWJ229" s="177"/>
      <c r="SWK229" s="177"/>
      <c r="SWL229" s="177"/>
      <c r="SWM229" s="177"/>
      <c r="SWN229" s="177"/>
      <c r="SWO229" s="177"/>
      <c r="SWP229" s="177"/>
      <c r="SWQ229" s="177"/>
      <c r="SWR229" s="178"/>
      <c r="SWS229" s="178"/>
      <c r="SWT229" s="177"/>
      <c r="SWU229" s="177"/>
      <c r="SWV229" s="177"/>
      <c r="SWW229" s="178"/>
      <c r="SWX229" s="177"/>
      <c r="SWY229" s="178"/>
      <c r="SWZ229" s="177"/>
      <c r="SXA229" s="178"/>
      <c r="SXB229" s="177"/>
      <c r="SXC229" s="178"/>
      <c r="SXD229" s="180"/>
      <c r="SXE229" s="181"/>
      <c r="SXF229" s="181"/>
      <c r="SXG229" s="176"/>
      <c r="SXH229" s="177"/>
      <c r="SXI229" s="178"/>
      <c r="SXJ229" s="177"/>
      <c r="SXK229" s="177"/>
      <c r="SXL229" s="177"/>
      <c r="SXM229" s="177"/>
      <c r="SXN229" s="177"/>
      <c r="SXO229" s="177"/>
      <c r="SXP229" s="177"/>
      <c r="SXQ229" s="177"/>
      <c r="SXR229" s="177"/>
      <c r="SXS229" s="177"/>
      <c r="SXT229" s="177"/>
      <c r="SXU229" s="177"/>
      <c r="SXV229" s="177"/>
      <c r="SXW229" s="177"/>
      <c r="SXX229" s="178"/>
      <c r="SXY229" s="178"/>
      <c r="SXZ229" s="177"/>
      <c r="SYA229" s="177"/>
      <c r="SYB229" s="177"/>
      <c r="SYC229" s="178"/>
      <c r="SYD229" s="177"/>
      <c r="SYE229" s="178"/>
      <c r="SYF229" s="177"/>
      <c r="SYG229" s="178"/>
      <c r="SYH229" s="177"/>
      <c r="SYI229" s="178"/>
      <c r="SYJ229" s="180"/>
      <c r="SYK229" s="181"/>
      <c r="SYL229" s="181"/>
      <c r="SYM229" s="176"/>
      <c r="SYN229" s="177"/>
      <c r="SYO229" s="178"/>
      <c r="SYP229" s="177"/>
      <c r="SYQ229" s="177"/>
      <c r="SYR229" s="177"/>
      <c r="SYS229" s="177"/>
      <c r="SYT229" s="177"/>
      <c r="SYU229" s="177"/>
      <c r="SYV229" s="177"/>
      <c r="SYW229" s="177"/>
      <c r="SYX229" s="177"/>
      <c r="SYY229" s="177"/>
      <c r="SYZ229" s="177"/>
      <c r="SZA229" s="177"/>
      <c r="SZB229" s="177"/>
      <c r="SZC229" s="177"/>
      <c r="SZD229" s="178"/>
      <c r="SZE229" s="178"/>
      <c r="SZF229" s="177"/>
      <c r="SZG229" s="177"/>
      <c r="SZH229" s="177"/>
      <c r="SZI229" s="178"/>
      <c r="SZJ229" s="177"/>
      <c r="SZK229" s="178"/>
      <c r="SZL229" s="177"/>
      <c r="SZM229" s="178"/>
      <c r="SZN229" s="177"/>
      <c r="SZO229" s="178"/>
      <c r="SZP229" s="180"/>
      <c r="SZQ229" s="181"/>
      <c r="SZR229" s="181"/>
      <c r="SZS229" s="176"/>
      <c r="SZT229" s="177"/>
      <c r="SZU229" s="178"/>
      <c r="SZV229" s="177"/>
      <c r="SZW229" s="177"/>
      <c r="SZX229" s="177"/>
      <c r="SZY229" s="177"/>
      <c r="SZZ229" s="177"/>
      <c r="TAA229" s="177"/>
      <c r="TAB229" s="177"/>
      <c r="TAC229" s="177"/>
      <c r="TAD229" s="177"/>
      <c r="TAE229" s="177"/>
      <c r="TAF229" s="177"/>
      <c r="TAG229" s="177"/>
      <c r="TAH229" s="177"/>
      <c r="TAI229" s="177"/>
      <c r="TAJ229" s="178"/>
      <c r="TAK229" s="178"/>
      <c r="TAL229" s="177"/>
      <c r="TAM229" s="177"/>
      <c r="TAN229" s="177"/>
      <c r="TAO229" s="178"/>
      <c r="TAP229" s="177"/>
      <c r="TAQ229" s="178"/>
      <c r="TAR229" s="177"/>
      <c r="TAS229" s="178"/>
      <c r="TAT229" s="177"/>
      <c r="TAU229" s="178"/>
      <c r="TAV229" s="180"/>
      <c r="TAW229" s="181"/>
      <c r="TAX229" s="181"/>
      <c r="TAY229" s="176"/>
      <c r="TAZ229" s="177"/>
      <c r="TBA229" s="178"/>
      <c r="TBB229" s="177"/>
      <c r="TBC229" s="177"/>
      <c r="TBD229" s="177"/>
      <c r="TBE229" s="177"/>
      <c r="TBF229" s="177"/>
      <c r="TBG229" s="177"/>
      <c r="TBH229" s="177"/>
      <c r="TBI229" s="177"/>
      <c r="TBJ229" s="177"/>
      <c r="TBK229" s="177"/>
      <c r="TBL229" s="177"/>
      <c r="TBM229" s="177"/>
      <c r="TBN229" s="177"/>
      <c r="TBO229" s="177"/>
      <c r="TBP229" s="178"/>
      <c r="TBQ229" s="178"/>
      <c r="TBR229" s="177"/>
      <c r="TBS229" s="177"/>
      <c r="TBT229" s="177"/>
      <c r="TBU229" s="178"/>
      <c r="TBV229" s="177"/>
      <c r="TBW229" s="178"/>
      <c r="TBX229" s="177"/>
      <c r="TBY229" s="178"/>
      <c r="TBZ229" s="177"/>
      <c r="TCA229" s="178"/>
      <c r="TCB229" s="180"/>
      <c r="TCC229" s="181"/>
      <c r="TCD229" s="181"/>
      <c r="TCE229" s="176"/>
      <c r="TCF229" s="177"/>
      <c r="TCG229" s="178"/>
      <c r="TCH229" s="177"/>
      <c r="TCI229" s="177"/>
      <c r="TCJ229" s="177"/>
      <c r="TCK229" s="177"/>
      <c r="TCL229" s="177"/>
      <c r="TCM229" s="177"/>
      <c r="TCN229" s="177"/>
      <c r="TCO229" s="177"/>
      <c r="TCP229" s="177"/>
      <c r="TCQ229" s="177"/>
      <c r="TCR229" s="177"/>
      <c r="TCS229" s="177"/>
      <c r="TCT229" s="177"/>
      <c r="TCU229" s="177"/>
      <c r="TCV229" s="178"/>
      <c r="TCW229" s="178"/>
      <c r="TCX229" s="177"/>
      <c r="TCY229" s="177"/>
      <c r="TCZ229" s="177"/>
      <c r="TDA229" s="178"/>
      <c r="TDB229" s="177"/>
      <c r="TDC229" s="178"/>
      <c r="TDD229" s="177"/>
      <c r="TDE229" s="178"/>
      <c r="TDF229" s="177"/>
      <c r="TDG229" s="178"/>
      <c r="TDH229" s="180"/>
      <c r="TDI229" s="181"/>
      <c r="TDJ229" s="181"/>
      <c r="TDK229" s="176"/>
      <c r="TDL229" s="177"/>
      <c r="TDM229" s="178"/>
      <c r="TDN229" s="177"/>
      <c r="TDO229" s="177"/>
      <c r="TDP229" s="177"/>
      <c r="TDQ229" s="177"/>
      <c r="TDR229" s="177"/>
      <c r="TDS229" s="177"/>
      <c r="TDT229" s="177"/>
      <c r="TDU229" s="177"/>
      <c r="TDV229" s="177"/>
      <c r="TDW229" s="177"/>
      <c r="TDX229" s="177"/>
      <c r="TDY229" s="177"/>
      <c r="TDZ229" s="177"/>
      <c r="TEA229" s="177"/>
      <c r="TEB229" s="178"/>
      <c r="TEC229" s="178"/>
      <c r="TED229" s="177"/>
      <c r="TEE229" s="177"/>
      <c r="TEF229" s="177"/>
      <c r="TEG229" s="178"/>
      <c r="TEH229" s="177"/>
      <c r="TEI229" s="178"/>
      <c r="TEJ229" s="177"/>
      <c r="TEK229" s="178"/>
      <c r="TEL229" s="177"/>
      <c r="TEM229" s="178"/>
      <c r="TEN229" s="180"/>
      <c r="TEO229" s="181"/>
      <c r="TEP229" s="181"/>
      <c r="TEQ229" s="176"/>
      <c r="TER229" s="177"/>
      <c r="TES229" s="178"/>
      <c r="TET229" s="177"/>
      <c r="TEU229" s="177"/>
      <c r="TEV229" s="177"/>
      <c r="TEW229" s="177"/>
      <c r="TEX229" s="177"/>
      <c r="TEY229" s="177"/>
      <c r="TEZ229" s="177"/>
      <c r="TFA229" s="177"/>
      <c r="TFB229" s="177"/>
      <c r="TFC229" s="177"/>
      <c r="TFD229" s="177"/>
      <c r="TFE229" s="177"/>
      <c r="TFF229" s="177"/>
      <c r="TFG229" s="177"/>
      <c r="TFH229" s="178"/>
      <c r="TFI229" s="178"/>
      <c r="TFJ229" s="177"/>
      <c r="TFK229" s="177"/>
      <c r="TFL229" s="177"/>
      <c r="TFM229" s="178"/>
      <c r="TFN229" s="177"/>
      <c r="TFO229" s="178"/>
      <c r="TFP229" s="177"/>
      <c r="TFQ229" s="178"/>
      <c r="TFR229" s="177"/>
      <c r="TFS229" s="178"/>
      <c r="TFT229" s="180"/>
      <c r="TFU229" s="181"/>
      <c r="TFV229" s="181"/>
      <c r="TFW229" s="176"/>
      <c r="TFX229" s="177"/>
      <c r="TFY229" s="178"/>
      <c r="TFZ229" s="177"/>
      <c r="TGA229" s="177"/>
      <c r="TGB229" s="177"/>
      <c r="TGC229" s="177"/>
      <c r="TGD229" s="177"/>
      <c r="TGE229" s="177"/>
      <c r="TGF229" s="177"/>
      <c r="TGG229" s="177"/>
      <c r="TGH229" s="177"/>
      <c r="TGI229" s="177"/>
      <c r="TGJ229" s="177"/>
      <c r="TGK229" s="177"/>
      <c r="TGL229" s="177"/>
      <c r="TGM229" s="177"/>
      <c r="TGN229" s="178"/>
      <c r="TGO229" s="178"/>
      <c r="TGP229" s="177"/>
      <c r="TGQ229" s="177"/>
      <c r="TGR229" s="177"/>
      <c r="TGS229" s="178"/>
      <c r="TGT229" s="177"/>
      <c r="TGU229" s="178"/>
      <c r="TGV229" s="177"/>
      <c r="TGW229" s="178"/>
      <c r="TGX229" s="177"/>
      <c r="TGY229" s="178"/>
      <c r="TGZ229" s="180"/>
      <c r="THA229" s="181"/>
      <c r="THB229" s="181"/>
      <c r="THC229" s="176"/>
      <c r="THD229" s="177"/>
      <c r="THE229" s="178"/>
      <c r="THF229" s="177"/>
      <c r="THG229" s="177"/>
      <c r="THH229" s="177"/>
      <c r="THI229" s="177"/>
      <c r="THJ229" s="177"/>
      <c r="THK229" s="177"/>
      <c r="THL229" s="177"/>
      <c r="THM229" s="177"/>
      <c r="THN229" s="177"/>
      <c r="THO229" s="177"/>
      <c r="THP229" s="177"/>
      <c r="THQ229" s="177"/>
      <c r="THR229" s="177"/>
      <c r="THS229" s="177"/>
      <c r="THT229" s="178"/>
      <c r="THU229" s="178"/>
      <c r="THV229" s="177"/>
      <c r="THW229" s="177"/>
      <c r="THX229" s="177"/>
      <c r="THY229" s="178"/>
      <c r="THZ229" s="177"/>
      <c r="TIA229" s="178"/>
      <c r="TIB229" s="177"/>
      <c r="TIC229" s="178"/>
      <c r="TID229" s="177"/>
      <c r="TIE229" s="178"/>
      <c r="TIF229" s="180"/>
      <c r="TIG229" s="181"/>
      <c r="TIH229" s="181"/>
      <c r="TII229" s="176"/>
      <c r="TIJ229" s="177"/>
      <c r="TIK229" s="178"/>
      <c r="TIL229" s="177"/>
      <c r="TIM229" s="177"/>
      <c r="TIN229" s="177"/>
      <c r="TIO229" s="177"/>
      <c r="TIP229" s="177"/>
      <c r="TIQ229" s="177"/>
      <c r="TIR229" s="177"/>
      <c r="TIS229" s="177"/>
      <c r="TIT229" s="177"/>
      <c r="TIU229" s="177"/>
      <c r="TIV229" s="177"/>
      <c r="TIW229" s="177"/>
      <c r="TIX229" s="177"/>
      <c r="TIY229" s="177"/>
      <c r="TIZ229" s="178"/>
      <c r="TJA229" s="178"/>
      <c r="TJB229" s="177"/>
      <c r="TJC229" s="177"/>
      <c r="TJD229" s="177"/>
      <c r="TJE229" s="178"/>
      <c r="TJF229" s="177"/>
      <c r="TJG229" s="178"/>
      <c r="TJH229" s="177"/>
      <c r="TJI229" s="178"/>
      <c r="TJJ229" s="177"/>
      <c r="TJK229" s="178"/>
      <c r="TJL229" s="180"/>
      <c r="TJM229" s="181"/>
      <c r="TJN229" s="181"/>
      <c r="TJO229" s="176"/>
      <c r="TJP229" s="177"/>
      <c r="TJQ229" s="178"/>
      <c r="TJR229" s="177"/>
      <c r="TJS229" s="177"/>
      <c r="TJT229" s="177"/>
      <c r="TJU229" s="177"/>
      <c r="TJV229" s="177"/>
      <c r="TJW229" s="177"/>
      <c r="TJX229" s="177"/>
      <c r="TJY229" s="177"/>
      <c r="TJZ229" s="177"/>
      <c r="TKA229" s="177"/>
      <c r="TKB229" s="177"/>
      <c r="TKC229" s="177"/>
      <c r="TKD229" s="177"/>
      <c r="TKE229" s="177"/>
      <c r="TKF229" s="178"/>
      <c r="TKG229" s="178"/>
      <c r="TKH229" s="177"/>
      <c r="TKI229" s="177"/>
      <c r="TKJ229" s="177"/>
      <c r="TKK229" s="178"/>
      <c r="TKL229" s="177"/>
      <c r="TKM229" s="178"/>
      <c r="TKN229" s="177"/>
      <c r="TKO229" s="178"/>
      <c r="TKP229" s="177"/>
      <c r="TKQ229" s="178"/>
      <c r="TKR229" s="180"/>
      <c r="TKS229" s="181"/>
      <c r="TKT229" s="181"/>
      <c r="TKU229" s="176"/>
      <c r="TKV229" s="177"/>
      <c r="TKW229" s="178"/>
      <c r="TKX229" s="177"/>
      <c r="TKY229" s="177"/>
      <c r="TKZ229" s="177"/>
      <c r="TLA229" s="177"/>
      <c r="TLB229" s="177"/>
      <c r="TLC229" s="177"/>
      <c r="TLD229" s="177"/>
      <c r="TLE229" s="177"/>
      <c r="TLF229" s="177"/>
      <c r="TLG229" s="177"/>
      <c r="TLH229" s="177"/>
      <c r="TLI229" s="177"/>
      <c r="TLJ229" s="177"/>
      <c r="TLK229" s="177"/>
      <c r="TLL229" s="178"/>
      <c r="TLM229" s="178"/>
      <c r="TLN229" s="177"/>
      <c r="TLO229" s="177"/>
      <c r="TLP229" s="177"/>
      <c r="TLQ229" s="178"/>
      <c r="TLR229" s="177"/>
      <c r="TLS229" s="178"/>
      <c r="TLT229" s="177"/>
      <c r="TLU229" s="178"/>
      <c r="TLV229" s="177"/>
      <c r="TLW229" s="178"/>
      <c r="TLX229" s="180"/>
      <c r="TLY229" s="181"/>
      <c r="TLZ229" s="181"/>
      <c r="TMA229" s="176"/>
      <c r="TMB229" s="177"/>
      <c r="TMC229" s="178"/>
      <c r="TMD229" s="177"/>
      <c r="TME229" s="177"/>
      <c r="TMF229" s="177"/>
      <c r="TMG229" s="177"/>
      <c r="TMH229" s="177"/>
      <c r="TMI229" s="177"/>
      <c r="TMJ229" s="177"/>
      <c r="TMK229" s="177"/>
      <c r="TML229" s="177"/>
      <c r="TMM229" s="177"/>
      <c r="TMN229" s="177"/>
      <c r="TMO229" s="177"/>
      <c r="TMP229" s="177"/>
      <c r="TMQ229" s="177"/>
      <c r="TMR229" s="178"/>
      <c r="TMS229" s="178"/>
      <c r="TMT229" s="177"/>
      <c r="TMU229" s="177"/>
      <c r="TMV229" s="177"/>
      <c r="TMW229" s="178"/>
      <c r="TMX229" s="177"/>
      <c r="TMY229" s="178"/>
      <c r="TMZ229" s="177"/>
      <c r="TNA229" s="178"/>
      <c r="TNB229" s="177"/>
      <c r="TNC229" s="178"/>
      <c r="TND229" s="180"/>
      <c r="TNE229" s="181"/>
      <c r="TNF229" s="181"/>
      <c r="TNG229" s="176"/>
      <c r="TNH229" s="177"/>
      <c r="TNI229" s="178"/>
      <c r="TNJ229" s="177"/>
      <c r="TNK229" s="177"/>
      <c r="TNL229" s="177"/>
      <c r="TNM229" s="177"/>
      <c r="TNN229" s="177"/>
      <c r="TNO229" s="177"/>
      <c r="TNP229" s="177"/>
      <c r="TNQ229" s="177"/>
      <c r="TNR229" s="177"/>
      <c r="TNS229" s="177"/>
      <c r="TNT229" s="177"/>
      <c r="TNU229" s="177"/>
      <c r="TNV229" s="177"/>
      <c r="TNW229" s="177"/>
      <c r="TNX229" s="178"/>
      <c r="TNY229" s="178"/>
      <c r="TNZ229" s="177"/>
      <c r="TOA229" s="177"/>
      <c r="TOB229" s="177"/>
      <c r="TOC229" s="178"/>
      <c r="TOD229" s="177"/>
      <c r="TOE229" s="178"/>
      <c r="TOF229" s="177"/>
      <c r="TOG229" s="178"/>
      <c r="TOH229" s="177"/>
      <c r="TOI229" s="178"/>
      <c r="TOJ229" s="180"/>
      <c r="TOK229" s="181"/>
      <c r="TOL229" s="181"/>
      <c r="TOM229" s="176"/>
      <c r="TON229" s="177"/>
      <c r="TOO229" s="178"/>
      <c r="TOP229" s="177"/>
      <c r="TOQ229" s="177"/>
      <c r="TOR229" s="177"/>
      <c r="TOS229" s="177"/>
      <c r="TOT229" s="177"/>
      <c r="TOU229" s="177"/>
      <c r="TOV229" s="177"/>
      <c r="TOW229" s="177"/>
      <c r="TOX229" s="177"/>
      <c r="TOY229" s="177"/>
      <c r="TOZ229" s="177"/>
      <c r="TPA229" s="177"/>
      <c r="TPB229" s="177"/>
      <c r="TPC229" s="177"/>
      <c r="TPD229" s="178"/>
      <c r="TPE229" s="178"/>
      <c r="TPF229" s="177"/>
      <c r="TPG229" s="177"/>
      <c r="TPH229" s="177"/>
      <c r="TPI229" s="178"/>
      <c r="TPJ229" s="177"/>
      <c r="TPK229" s="178"/>
      <c r="TPL229" s="177"/>
      <c r="TPM229" s="178"/>
      <c r="TPN229" s="177"/>
      <c r="TPO229" s="178"/>
      <c r="TPP229" s="180"/>
      <c r="TPQ229" s="181"/>
      <c r="TPR229" s="181"/>
      <c r="TPS229" s="176"/>
      <c r="TPT229" s="177"/>
      <c r="TPU229" s="178"/>
      <c r="TPV229" s="177"/>
      <c r="TPW229" s="177"/>
      <c r="TPX229" s="177"/>
      <c r="TPY229" s="177"/>
      <c r="TPZ229" s="177"/>
      <c r="TQA229" s="177"/>
      <c r="TQB229" s="177"/>
      <c r="TQC229" s="177"/>
      <c r="TQD229" s="177"/>
      <c r="TQE229" s="177"/>
      <c r="TQF229" s="177"/>
      <c r="TQG229" s="177"/>
      <c r="TQH229" s="177"/>
      <c r="TQI229" s="177"/>
      <c r="TQJ229" s="178"/>
      <c r="TQK229" s="178"/>
      <c r="TQL229" s="177"/>
      <c r="TQM229" s="177"/>
      <c r="TQN229" s="177"/>
      <c r="TQO229" s="178"/>
      <c r="TQP229" s="177"/>
      <c r="TQQ229" s="178"/>
      <c r="TQR229" s="177"/>
      <c r="TQS229" s="178"/>
      <c r="TQT229" s="177"/>
      <c r="TQU229" s="178"/>
      <c r="TQV229" s="180"/>
      <c r="TQW229" s="181"/>
      <c r="TQX229" s="181"/>
      <c r="TQY229" s="176"/>
      <c r="TQZ229" s="177"/>
      <c r="TRA229" s="178"/>
      <c r="TRB229" s="177"/>
      <c r="TRC229" s="177"/>
      <c r="TRD229" s="177"/>
      <c r="TRE229" s="177"/>
      <c r="TRF229" s="177"/>
      <c r="TRG229" s="177"/>
      <c r="TRH229" s="177"/>
      <c r="TRI229" s="177"/>
      <c r="TRJ229" s="177"/>
      <c r="TRK229" s="177"/>
      <c r="TRL229" s="177"/>
      <c r="TRM229" s="177"/>
      <c r="TRN229" s="177"/>
      <c r="TRO229" s="177"/>
      <c r="TRP229" s="178"/>
      <c r="TRQ229" s="178"/>
      <c r="TRR229" s="177"/>
      <c r="TRS229" s="177"/>
      <c r="TRT229" s="177"/>
      <c r="TRU229" s="178"/>
      <c r="TRV229" s="177"/>
      <c r="TRW229" s="178"/>
      <c r="TRX229" s="177"/>
      <c r="TRY229" s="178"/>
      <c r="TRZ229" s="177"/>
      <c r="TSA229" s="178"/>
      <c r="TSB229" s="180"/>
      <c r="TSC229" s="181"/>
      <c r="TSD229" s="181"/>
      <c r="TSE229" s="176"/>
      <c r="TSF229" s="177"/>
      <c r="TSG229" s="178"/>
      <c r="TSH229" s="177"/>
      <c r="TSI229" s="177"/>
      <c r="TSJ229" s="177"/>
      <c r="TSK229" s="177"/>
      <c r="TSL229" s="177"/>
      <c r="TSM229" s="177"/>
      <c r="TSN229" s="177"/>
      <c r="TSO229" s="177"/>
      <c r="TSP229" s="177"/>
      <c r="TSQ229" s="177"/>
      <c r="TSR229" s="177"/>
      <c r="TSS229" s="177"/>
      <c r="TST229" s="177"/>
      <c r="TSU229" s="177"/>
      <c r="TSV229" s="178"/>
      <c r="TSW229" s="178"/>
      <c r="TSX229" s="177"/>
      <c r="TSY229" s="177"/>
      <c r="TSZ229" s="177"/>
      <c r="TTA229" s="178"/>
      <c r="TTB229" s="177"/>
      <c r="TTC229" s="178"/>
      <c r="TTD229" s="177"/>
      <c r="TTE229" s="178"/>
      <c r="TTF229" s="177"/>
      <c r="TTG229" s="178"/>
      <c r="TTH229" s="180"/>
      <c r="TTI229" s="181"/>
      <c r="TTJ229" s="181"/>
      <c r="TTK229" s="176"/>
      <c r="TTL229" s="177"/>
      <c r="TTM229" s="178"/>
      <c r="TTN229" s="177"/>
      <c r="TTO229" s="177"/>
      <c r="TTP229" s="177"/>
      <c r="TTQ229" s="177"/>
      <c r="TTR229" s="177"/>
      <c r="TTS229" s="177"/>
      <c r="TTT229" s="177"/>
      <c r="TTU229" s="177"/>
      <c r="TTV229" s="177"/>
      <c r="TTW229" s="177"/>
      <c r="TTX229" s="177"/>
      <c r="TTY229" s="177"/>
      <c r="TTZ229" s="177"/>
      <c r="TUA229" s="177"/>
      <c r="TUB229" s="178"/>
      <c r="TUC229" s="178"/>
      <c r="TUD229" s="177"/>
      <c r="TUE229" s="177"/>
      <c r="TUF229" s="177"/>
      <c r="TUG229" s="178"/>
      <c r="TUH229" s="177"/>
      <c r="TUI229" s="178"/>
      <c r="TUJ229" s="177"/>
      <c r="TUK229" s="178"/>
      <c r="TUL229" s="177"/>
      <c r="TUM229" s="178"/>
      <c r="TUN229" s="180"/>
      <c r="TUO229" s="181"/>
      <c r="TUP229" s="181"/>
      <c r="TUQ229" s="176"/>
      <c r="TUR229" s="177"/>
      <c r="TUS229" s="178"/>
      <c r="TUT229" s="177"/>
      <c r="TUU229" s="177"/>
      <c r="TUV229" s="177"/>
      <c r="TUW229" s="177"/>
      <c r="TUX229" s="177"/>
      <c r="TUY229" s="177"/>
      <c r="TUZ229" s="177"/>
      <c r="TVA229" s="177"/>
      <c r="TVB229" s="177"/>
      <c r="TVC229" s="177"/>
      <c r="TVD229" s="177"/>
      <c r="TVE229" s="177"/>
      <c r="TVF229" s="177"/>
      <c r="TVG229" s="177"/>
      <c r="TVH229" s="178"/>
      <c r="TVI229" s="178"/>
      <c r="TVJ229" s="177"/>
      <c r="TVK229" s="177"/>
      <c r="TVL229" s="177"/>
      <c r="TVM229" s="178"/>
      <c r="TVN229" s="177"/>
      <c r="TVO229" s="178"/>
      <c r="TVP229" s="177"/>
      <c r="TVQ229" s="178"/>
      <c r="TVR229" s="177"/>
      <c r="TVS229" s="178"/>
      <c r="TVT229" s="180"/>
      <c r="TVU229" s="181"/>
      <c r="TVV229" s="181"/>
      <c r="TVW229" s="176"/>
      <c r="TVX229" s="177"/>
      <c r="TVY229" s="178"/>
      <c r="TVZ229" s="177"/>
      <c r="TWA229" s="177"/>
      <c r="TWB229" s="177"/>
      <c r="TWC229" s="177"/>
      <c r="TWD229" s="177"/>
      <c r="TWE229" s="177"/>
      <c r="TWF229" s="177"/>
      <c r="TWG229" s="177"/>
      <c r="TWH229" s="177"/>
      <c r="TWI229" s="177"/>
      <c r="TWJ229" s="177"/>
      <c r="TWK229" s="177"/>
      <c r="TWL229" s="177"/>
      <c r="TWM229" s="177"/>
      <c r="TWN229" s="178"/>
      <c r="TWO229" s="178"/>
      <c r="TWP229" s="177"/>
      <c r="TWQ229" s="177"/>
      <c r="TWR229" s="177"/>
      <c r="TWS229" s="178"/>
      <c r="TWT229" s="177"/>
      <c r="TWU229" s="178"/>
      <c r="TWV229" s="177"/>
      <c r="TWW229" s="178"/>
      <c r="TWX229" s="177"/>
      <c r="TWY229" s="178"/>
      <c r="TWZ229" s="180"/>
      <c r="TXA229" s="181"/>
      <c r="TXB229" s="181"/>
      <c r="TXC229" s="176"/>
      <c r="TXD229" s="177"/>
      <c r="TXE229" s="178"/>
      <c r="TXF229" s="177"/>
      <c r="TXG229" s="177"/>
      <c r="TXH229" s="177"/>
      <c r="TXI229" s="177"/>
      <c r="TXJ229" s="177"/>
      <c r="TXK229" s="177"/>
      <c r="TXL229" s="177"/>
      <c r="TXM229" s="177"/>
      <c r="TXN229" s="177"/>
      <c r="TXO229" s="177"/>
      <c r="TXP229" s="177"/>
      <c r="TXQ229" s="177"/>
      <c r="TXR229" s="177"/>
      <c r="TXS229" s="177"/>
      <c r="TXT229" s="178"/>
      <c r="TXU229" s="178"/>
      <c r="TXV229" s="177"/>
      <c r="TXW229" s="177"/>
      <c r="TXX229" s="177"/>
      <c r="TXY229" s="178"/>
      <c r="TXZ229" s="177"/>
      <c r="TYA229" s="178"/>
      <c r="TYB229" s="177"/>
      <c r="TYC229" s="178"/>
      <c r="TYD229" s="177"/>
      <c r="TYE229" s="178"/>
      <c r="TYF229" s="180"/>
      <c r="TYG229" s="181"/>
      <c r="TYH229" s="181"/>
      <c r="TYI229" s="176"/>
      <c r="TYJ229" s="177"/>
      <c r="TYK229" s="178"/>
      <c r="TYL229" s="177"/>
      <c r="TYM229" s="177"/>
      <c r="TYN229" s="177"/>
      <c r="TYO229" s="177"/>
      <c r="TYP229" s="177"/>
      <c r="TYQ229" s="177"/>
      <c r="TYR229" s="177"/>
      <c r="TYS229" s="177"/>
      <c r="TYT229" s="177"/>
      <c r="TYU229" s="177"/>
      <c r="TYV229" s="177"/>
      <c r="TYW229" s="177"/>
      <c r="TYX229" s="177"/>
      <c r="TYY229" s="177"/>
      <c r="TYZ229" s="178"/>
      <c r="TZA229" s="178"/>
      <c r="TZB229" s="177"/>
      <c r="TZC229" s="177"/>
      <c r="TZD229" s="177"/>
      <c r="TZE229" s="178"/>
      <c r="TZF229" s="177"/>
      <c r="TZG229" s="178"/>
      <c r="TZH229" s="177"/>
      <c r="TZI229" s="178"/>
      <c r="TZJ229" s="177"/>
      <c r="TZK229" s="178"/>
      <c r="TZL229" s="180"/>
      <c r="TZM229" s="181"/>
      <c r="TZN229" s="181"/>
      <c r="TZO229" s="176"/>
      <c r="TZP229" s="177"/>
      <c r="TZQ229" s="178"/>
      <c r="TZR229" s="177"/>
      <c r="TZS229" s="177"/>
      <c r="TZT229" s="177"/>
      <c r="TZU229" s="177"/>
      <c r="TZV229" s="177"/>
      <c r="TZW229" s="177"/>
      <c r="TZX229" s="177"/>
      <c r="TZY229" s="177"/>
      <c r="TZZ229" s="177"/>
      <c r="UAA229" s="177"/>
      <c r="UAB229" s="177"/>
      <c r="UAC229" s="177"/>
      <c r="UAD229" s="177"/>
      <c r="UAE229" s="177"/>
      <c r="UAF229" s="178"/>
      <c r="UAG229" s="178"/>
      <c r="UAH229" s="177"/>
      <c r="UAI229" s="177"/>
      <c r="UAJ229" s="177"/>
      <c r="UAK229" s="178"/>
      <c r="UAL229" s="177"/>
      <c r="UAM229" s="178"/>
      <c r="UAN229" s="177"/>
      <c r="UAO229" s="178"/>
      <c r="UAP229" s="177"/>
      <c r="UAQ229" s="178"/>
      <c r="UAR229" s="180"/>
      <c r="UAS229" s="181"/>
      <c r="UAT229" s="181"/>
      <c r="UAU229" s="176"/>
      <c r="UAV229" s="177"/>
      <c r="UAW229" s="178"/>
      <c r="UAX229" s="177"/>
      <c r="UAY229" s="177"/>
      <c r="UAZ229" s="177"/>
      <c r="UBA229" s="177"/>
      <c r="UBB229" s="177"/>
      <c r="UBC229" s="177"/>
      <c r="UBD229" s="177"/>
      <c r="UBE229" s="177"/>
      <c r="UBF229" s="177"/>
      <c r="UBG229" s="177"/>
      <c r="UBH229" s="177"/>
      <c r="UBI229" s="177"/>
      <c r="UBJ229" s="177"/>
      <c r="UBK229" s="177"/>
      <c r="UBL229" s="178"/>
      <c r="UBM229" s="178"/>
      <c r="UBN229" s="177"/>
      <c r="UBO229" s="177"/>
      <c r="UBP229" s="177"/>
      <c r="UBQ229" s="178"/>
      <c r="UBR229" s="177"/>
      <c r="UBS229" s="178"/>
      <c r="UBT229" s="177"/>
      <c r="UBU229" s="178"/>
      <c r="UBV229" s="177"/>
      <c r="UBW229" s="178"/>
      <c r="UBX229" s="180"/>
      <c r="UBY229" s="181"/>
      <c r="UBZ229" s="181"/>
      <c r="UCA229" s="176"/>
      <c r="UCB229" s="177"/>
      <c r="UCC229" s="178"/>
      <c r="UCD229" s="177"/>
      <c r="UCE229" s="177"/>
      <c r="UCF229" s="177"/>
      <c r="UCG229" s="177"/>
      <c r="UCH229" s="177"/>
      <c r="UCI229" s="177"/>
      <c r="UCJ229" s="177"/>
      <c r="UCK229" s="177"/>
      <c r="UCL229" s="177"/>
      <c r="UCM229" s="177"/>
      <c r="UCN229" s="177"/>
      <c r="UCO229" s="177"/>
      <c r="UCP229" s="177"/>
      <c r="UCQ229" s="177"/>
      <c r="UCR229" s="178"/>
      <c r="UCS229" s="178"/>
      <c r="UCT229" s="177"/>
      <c r="UCU229" s="177"/>
      <c r="UCV229" s="177"/>
      <c r="UCW229" s="178"/>
      <c r="UCX229" s="177"/>
      <c r="UCY229" s="178"/>
      <c r="UCZ229" s="177"/>
      <c r="UDA229" s="178"/>
      <c r="UDB229" s="177"/>
      <c r="UDC229" s="178"/>
      <c r="UDD229" s="180"/>
      <c r="UDE229" s="181"/>
      <c r="UDF229" s="181"/>
      <c r="UDG229" s="176"/>
      <c r="UDH229" s="177"/>
      <c r="UDI229" s="178"/>
      <c r="UDJ229" s="177"/>
      <c r="UDK229" s="177"/>
      <c r="UDL229" s="177"/>
      <c r="UDM229" s="177"/>
      <c r="UDN229" s="177"/>
      <c r="UDO229" s="177"/>
      <c r="UDP229" s="177"/>
      <c r="UDQ229" s="177"/>
      <c r="UDR229" s="177"/>
      <c r="UDS229" s="177"/>
      <c r="UDT229" s="177"/>
      <c r="UDU229" s="177"/>
      <c r="UDV229" s="177"/>
      <c r="UDW229" s="177"/>
      <c r="UDX229" s="178"/>
      <c r="UDY229" s="178"/>
      <c r="UDZ229" s="177"/>
      <c r="UEA229" s="177"/>
      <c r="UEB229" s="177"/>
      <c r="UEC229" s="178"/>
      <c r="UED229" s="177"/>
      <c r="UEE229" s="178"/>
      <c r="UEF229" s="177"/>
      <c r="UEG229" s="178"/>
      <c r="UEH229" s="177"/>
      <c r="UEI229" s="178"/>
      <c r="UEJ229" s="180"/>
      <c r="UEK229" s="181"/>
      <c r="UEL229" s="181"/>
      <c r="UEM229" s="176"/>
      <c r="UEN229" s="177"/>
      <c r="UEO229" s="178"/>
      <c r="UEP229" s="177"/>
      <c r="UEQ229" s="177"/>
      <c r="UER229" s="177"/>
      <c r="UES229" s="177"/>
      <c r="UET229" s="177"/>
      <c r="UEU229" s="177"/>
      <c r="UEV229" s="177"/>
      <c r="UEW229" s="177"/>
      <c r="UEX229" s="177"/>
      <c r="UEY229" s="177"/>
      <c r="UEZ229" s="177"/>
      <c r="UFA229" s="177"/>
      <c r="UFB229" s="177"/>
      <c r="UFC229" s="177"/>
      <c r="UFD229" s="178"/>
      <c r="UFE229" s="178"/>
      <c r="UFF229" s="177"/>
      <c r="UFG229" s="177"/>
      <c r="UFH229" s="177"/>
      <c r="UFI229" s="178"/>
      <c r="UFJ229" s="177"/>
      <c r="UFK229" s="178"/>
      <c r="UFL229" s="177"/>
      <c r="UFM229" s="178"/>
      <c r="UFN229" s="177"/>
      <c r="UFO229" s="178"/>
      <c r="UFP229" s="180"/>
      <c r="UFQ229" s="181"/>
      <c r="UFR229" s="181"/>
      <c r="UFS229" s="176"/>
      <c r="UFT229" s="177"/>
      <c r="UFU229" s="178"/>
      <c r="UFV229" s="177"/>
      <c r="UFW229" s="177"/>
      <c r="UFX229" s="177"/>
      <c r="UFY229" s="177"/>
      <c r="UFZ229" s="177"/>
      <c r="UGA229" s="177"/>
      <c r="UGB229" s="177"/>
      <c r="UGC229" s="177"/>
      <c r="UGD229" s="177"/>
      <c r="UGE229" s="177"/>
      <c r="UGF229" s="177"/>
      <c r="UGG229" s="177"/>
      <c r="UGH229" s="177"/>
      <c r="UGI229" s="177"/>
      <c r="UGJ229" s="178"/>
      <c r="UGK229" s="178"/>
      <c r="UGL229" s="177"/>
      <c r="UGM229" s="177"/>
      <c r="UGN229" s="177"/>
      <c r="UGO229" s="178"/>
      <c r="UGP229" s="177"/>
      <c r="UGQ229" s="178"/>
      <c r="UGR229" s="177"/>
      <c r="UGS229" s="178"/>
      <c r="UGT229" s="177"/>
      <c r="UGU229" s="178"/>
      <c r="UGV229" s="180"/>
      <c r="UGW229" s="181"/>
      <c r="UGX229" s="181"/>
      <c r="UGY229" s="176"/>
      <c r="UGZ229" s="177"/>
      <c r="UHA229" s="178"/>
      <c r="UHB229" s="177"/>
      <c r="UHC229" s="177"/>
      <c r="UHD229" s="177"/>
      <c r="UHE229" s="177"/>
      <c r="UHF229" s="177"/>
      <c r="UHG229" s="177"/>
      <c r="UHH229" s="177"/>
      <c r="UHI229" s="177"/>
      <c r="UHJ229" s="177"/>
      <c r="UHK229" s="177"/>
      <c r="UHL229" s="177"/>
      <c r="UHM229" s="177"/>
      <c r="UHN229" s="177"/>
      <c r="UHO229" s="177"/>
      <c r="UHP229" s="178"/>
      <c r="UHQ229" s="178"/>
      <c r="UHR229" s="177"/>
      <c r="UHS229" s="177"/>
      <c r="UHT229" s="177"/>
      <c r="UHU229" s="178"/>
      <c r="UHV229" s="177"/>
      <c r="UHW229" s="178"/>
      <c r="UHX229" s="177"/>
      <c r="UHY229" s="178"/>
      <c r="UHZ229" s="177"/>
      <c r="UIA229" s="178"/>
      <c r="UIB229" s="180"/>
      <c r="UIC229" s="181"/>
      <c r="UID229" s="181"/>
      <c r="UIE229" s="176"/>
      <c r="UIF229" s="177"/>
      <c r="UIG229" s="178"/>
      <c r="UIH229" s="177"/>
      <c r="UII229" s="177"/>
      <c r="UIJ229" s="177"/>
      <c r="UIK229" s="177"/>
      <c r="UIL229" s="177"/>
      <c r="UIM229" s="177"/>
      <c r="UIN229" s="177"/>
      <c r="UIO229" s="177"/>
      <c r="UIP229" s="177"/>
      <c r="UIQ229" s="177"/>
      <c r="UIR229" s="177"/>
      <c r="UIS229" s="177"/>
      <c r="UIT229" s="177"/>
      <c r="UIU229" s="177"/>
      <c r="UIV229" s="178"/>
      <c r="UIW229" s="178"/>
      <c r="UIX229" s="177"/>
      <c r="UIY229" s="177"/>
      <c r="UIZ229" s="177"/>
      <c r="UJA229" s="178"/>
      <c r="UJB229" s="177"/>
      <c r="UJC229" s="178"/>
      <c r="UJD229" s="177"/>
      <c r="UJE229" s="178"/>
      <c r="UJF229" s="177"/>
      <c r="UJG229" s="178"/>
      <c r="UJH229" s="180"/>
      <c r="UJI229" s="181"/>
      <c r="UJJ229" s="181"/>
      <c r="UJK229" s="176"/>
      <c r="UJL229" s="177"/>
      <c r="UJM229" s="178"/>
      <c r="UJN229" s="177"/>
      <c r="UJO229" s="177"/>
      <c r="UJP229" s="177"/>
      <c r="UJQ229" s="177"/>
      <c r="UJR229" s="177"/>
      <c r="UJS229" s="177"/>
      <c r="UJT229" s="177"/>
      <c r="UJU229" s="177"/>
      <c r="UJV229" s="177"/>
      <c r="UJW229" s="177"/>
      <c r="UJX229" s="177"/>
      <c r="UJY229" s="177"/>
      <c r="UJZ229" s="177"/>
      <c r="UKA229" s="177"/>
      <c r="UKB229" s="178"/>
      <c r="UKC229" s="178"/>
      <c r="UKD229" s="177"/>
      <c r="UKE229" s="177"/>
      <c r="UKF229" s="177"/>
      <c r="UKG229" s="178"/>
      <c r="UKH229" s="177"/>
      <c r="UKI229" s="178"/>
      <c r="UKJ229" s="177"/>
      <c r="UKK229" s="178"/>
      <c r="UKL229" s="177"/>
      <c r="UKM229" s="178"/>
      <c r="UKN229" s="180"/>
      <c r="UKO229" s="181"/>
      <c r="UKP229" s="181"/>
      <c r="UKQ229" s="176"/>
      <c r="UKR229" s="177"/>
      <c r="UKS229" s="178"/>
      <c r="UKT229" s="177"/>
      <c r="UKU229" s="177"/>
      <c r="UKV229" s="177"/>
      <c r="UKW229" s="177"/>
      <c r="UKX229" s="177"/>
      <c r="UKY229" s="177"/>
      <c r="UKZ229" s="177"/>
      <c r="ULA229" s="177"/>
      <c r="ULB229" s="177"/>
      <c r="ULC229" s="177"/>
      <c r="ULD229" s="177"/>
      <c r="ULE229" s="177"/>
      <c r="ULF229" s="177"/>
      <c r="ULG229" s="177"/>
      <c r="ULH229" s="178"/>
      <c r="ULI229" s="178"/>
      <c r="ULJ229" s="177"/>
      <c r="ULK229" s="177"/>
      <c r="ULL229" s="177"/>
      <c r="ULM229" s="178"/>
      <c r="ULN229" s="177"/>
      <c r="ULO229" s="178"/>
      <c r="ULP229" s="177"/>
      <c r="ULQ229" s="178"/>
      <c r="ULR229" s="177"/>
      <c r="ULS229" s="178"/>
      <c r="ULT229" s="180"/>
      <c r="ULU229" s="181"/>
      <c r="ULV229" s="181"/>
      <c r="ULW229" s="176"/>
      <c r="ULX229" s="177"/>
      <c r="ULY229" s="178"/>
      <c r="ULZ229" s="177"/>
      <c r="UMA229" s="177"/>
      <c r="UMB229" s="177"/>
      <c r="UMC229" s="177"/>
      <c r="UMD229" s="177"/>
      <c r="UME229" s="177"/>
      <c r="UMF229" s="177"/>
      <c r="UMG229" s="177"/>
      <c r="UMH229" s="177"/>
      <c r="UMI229" s="177"/>
      <c r="UMJ229" s="177"/>
      <c r="UMK229" s="177"/>
      <c r="UML229" s="177"/>
      <c r="UMM229" s="177"/>
      <c r="UMN229" s="178"/>
      <c r="UMO229" s="178"/>
      <c r="UMP229" s="177"/>
      <c r="UMQ229" s="177"/>
      <c r="UMR229" s="177"/>
      <c r="UMS229" s="178"/>
      <c r="UMT229" s="177"/>
      <c r="UMU229" s="178"/>
      <c r="UMV229" s="177"/>
      <c r="UMW229" s="178"/>
      <c r="UMX229" s="177"/>
      <c r="UMY229" s="178"/>
      <c r="UMZ229" s="180"/>
      <c r="UNA229" s="181"/>
      <c r="UNB229" s="181"/>
      <c r="UNC229" s="176"/>
      <c r="UND229" s="177"/>
      <c r="UNE229" s="178"/>
      <c r="UNF229" s="177"/>
      <c r="UNG229" s="177"/>
      <c r="UNH229" s="177"/>
      <c r="UNI229" s="177"/>
      <c r="UNJ229" s="177"/>
      <c r="UNK229" s="177"/>
      <c r="UNL229" s="177"/>
      <c r="UNM229" s="177"/>
      <c r="UNN229" s="177"/>
      <c r="UNO229" s="177"/>
      <c r="UNP229" s="177"/>
      <c r="UNQ229" s="177"/>
      <c r="UNR229" s="177"/>
      <c r="UNS229" s="177"/>
      <c r="UNT229" s="178"/>
      <c r="UNU229" s="178"/>
      <c r="UNV229" s="177"/>
      <c r="UNW229" s="177"/>
      <c r="UNX229" s="177"/>
      <c r="UNY229" s="178"/>
      <c r="UNZ229" s="177"/>
      <c r="UOA229" s="178"/>
      <c r="UOB229" s="177"/>
      <c r="UOC229" s="178"/>
      <c r="UOD229" s="177"/>
      <c r="UOE229" s="178"/>
      <c r="UOF229" s="180"/>
      <c r="UOG229" s="181"/>
      <c r="UOH229" s="181"/>
      <c r="UOI229" s="176"/>
      <c r="UOJ229" s="177"/>
      <c r="UOK229" s="178"/>
      <c r="UOL229" s="177"/>
      <c r="UOM229" s="177"/>
      <c r="UON229" s="177"/>
      <c r="UOO229" s="177"/>
      <c r="UOP229" s="177"/>
      <c r="UOQ229" s="177"/>
      <c r="UOR229" s="177"/>
      <c r="UOS229" s="177"/>
      <c r="UOT229" s="177"/>
      <c r="UOU229" s="177"/>
      <c r="UOV229" s="177"/>
      <c r="UOW229" s="177"/>
      <c r="UOX229" s="177"/>
      <c r="UOY229" s="177"/>
      <c r="UOZ229" s="178"/>
      <c r="UPA229" s="178"/>
      <c r="UPB229" s="177"/>
      <c r="UPC229" s="177"/>
      <c r="UPD229" s="177"/>
      <c r="UPE229" s="178"/>
      <c r="UPF229" s="177"/>
      <c r="UPG229" s="178"/>
      <c r="UPH229" s="177"/>
      <c r="UPI229" s="178"/>
      <c r="UPJ229" s="177"/>
      <c r="UPK229" s="178"/>
      <c r="UPL229" s="180"/>
      <c r="UPM229" s="181"/>
      <c r="UPN229" s="181"/>
      <c r="UPO229" s="176"/>
      <c r="UPP229" s="177"/>
      <c r="UPQ229" s="178"/>
      <c r="UPR229" s="177"/>
      <c r="UPS229" s="177"/>
      <c r="UPT229" s="177"/>
      <c r="UPU229" s="177"/>
      <c r="UPV229" s="177"/>
      <c r="UPW229" s="177"/>
      <c r="UPX229" s="177"/>
      <c r="UPY229" s="177"/>
      <c r="UPZ229" s="177"/>
      <c r="UQA229" s="177"/>
      <c r="UQB229" s="177"/>
      <c r="UQC229" s="177"/>
      <c r="UQD229" s="177"/>
      <c r="UQE229" s="177"/>
      <c r="UQF229" s="178"/>
      <c r="UQG229" s="178"/>
      <c r="UQH229" s="177"/>
      <c r="UQI229" s="177"/>
      <c r="UQJ229" s="177"/>
      <c r="UQK229" s="178"/>
      <c r="UQL229" s="177"/>
      <c r="UQM229" s="178"/>
      <c r="UQN229" s="177"/>
      <c r="UQO229" s="178"/>
      <c r="UQP229" s="177"/>
      <c r="UQQ229" s="178"/>
      <c r="UQR229" s="180"/>
      <c r="UQS229" s="181"/>
      <c r="UQT229" s="181"/>
      <c r="UQU229" s="176"/>
      <c r="UQV229" s="177"/>
      <c r="UQW229" s="178"/>
      <c r="UQX229" s="177"/>
      <c r="UQY229" s="177"/>
      <c r="UQZ229" s="177"/>
      <c r="URA229" s="177"/>
      <c r="URB229" s="177"/>
      <c r="URC229" s="177"/>
      <c r="URD229" s="177"/>
      <c r="URE229" s="177"/>
      <c r="URF229" s="177"/>
      <c r="URG229" s="177"/>
      <c r="URH229" s="177"/>
      <c r="URI229" s="177"/>
      <c r="URJ229" s="177"/>
      <c r="URK229" s="177"/>
      <c r="URL229" s="178"/>
      <c r="URM229" s="178"/>
      <c r="URN229" s="177"/>
      <c r="URO229" s="177"/>
      <c r="URP229" s="177"/>
      <c r="URQ229" s="178"/>
      <c r="URR229" s="177"/>
      <c r="URS229" s="178"/>
      <c r="URT229" s="177"/>
      <c r="URU229" s="178"/>
      <c r="URV229" s="177"/>
      <c r="URW229" s="178"/>
      <c r="URX229" s="180"/>
      <c r="URY229" s="181"/>
      <c r="URZ229" s="181"/>
      <c r="USA229" s="176"/>
      <c r="USB229" s="177"/>
      <c r="USC229" s="178"/>
      <c r="USD229" s="177"/>
      <c r="USE229" s="177"/>
      <c r="USF229" s="177"/>
      <c r="USG229" s="177"/>
      <c r="USH229" s="177"/>
      <c r="USI229" s="177"/>
      <c r="USJ229" s="177"/>
      <c r="USK229" s="177"/>
      <c r="USL229" s="177"/>
      <c r="USM229" s="177"/>
      <c r="USN229" s="177"/>
      <c r="USO229" s="177"/>
      <c r="USP229" s="177"/>
      <c r="USQ229" s="177"/>
      <c r="USR229" s="178"/>
      <c r="USS229" s="178"/>
      <c r="UST229" s="177"/>
      <c r="USU229" s="177"/>
      <c r="USV229" s="177"/>
      <c r="USW229" s="178"/>
      <c r="USX229" s="177"/>
      <c r="USY229" s="178"/>
      <c r="USZ229" s="177"/>
      <c r="UTA229" s="178"/>
      <c r="UTB229" s="177"/>
      <c r="UTC229" s="178"/>
      <c r="UTD229" s="180"/>
      <c r="UTE229" s="181"/>
      <c r="UTF229" s="181"/>
      <c r="UTG229" s="176"/>
      <c r="UTH229" s="177"/>
      <c r="UTI229" s="178"/>
      <c r="UTJ229" s="177"/>
      <c r="UTK229" s="177"/>
      <c r="UTL229" s="177"/>
      <c r="UTM229" s="177"/>
      <c r="UTN229" s="177"/>
      <c r="UTO229" s="177"/>
      <c r="UTP229" s="177"/>
      <c r="UTQ229" s="177"/>
      <c r="UTR229" s="177"/>
      <c r="UTS229" s="177"/>
      <c r="UTT229" s="177"/>
      <c r="UTU229" s="177"/>
      <c r="UTV229" s="177"/>
      <c r="UTW229" s="177"/>
      <c r="UTX229" s="178"/>
      <c r="UTY229" s="178"/>
      <c r="UTZ229" s="177"/>
      <c r="UUA229" s="177"/>
      <c r="UUB229" s="177"/>
      <c r="UUC229" s="178"/>
      <c r="UUD229" s="177"/>
      <c r="UUE229" s="178"/>
      <c r="UUF229" s="177"/>
      <c r="UUG229" s="178"/>
      <c r="UUH229" s="177"/>
      <c r="UUI229" s="178"/>
      <c r="UUJ229" s="180"/>
      <c r="UUK229" s="181"/>
      <c r="UUL229" s="181"/>
      <c r="UUM229" s="176"/>
      <c r="UUN229" s="177"/>
      <c r="UUO229" s="178"/>
      <c r="UUP229" s="177"/>
      <c r="UUQ229" s="177"/>
      <c r="UUR229" s="177"/>
      <c r="UUS229" s="177"/>
      <c r="UUT229" s="177"/>
      <c r="UUU229" s="177"/>
      <c r="UUV229" s="177"/>
      <c r="UUW229" s="177"/>
      <c r="UUX229" s="177"/>
      <c r="UUY229" s="177"/>
      <c r="UUZ229" s="177"/>
      <c r="UVA229" s="177"/>
      <c r="UVB229" s="177"/>
      <c r="UVC229" s="177"/>
      <c r="UVD229" s="178"/>
      <c r="UVE229" s="178"/>
      <c r="UVF229" s="177"/>
      <c r="UVG229" s="177"/>
      <c r="UVH229" s="177"/>
      <c r="UVI229" s="178"/>
      <c r="UVJ229" s="177"/>
      <c r="UVK229" s="178"/>
      <c r="UVL229" s="177"/>
      <c r="UVM229" s="178"/>
      <c r="UVN229" s="177"/>
      <c r="UVO229" s="178"/>
      <c r="UVP229" s="180"/>
      <c r="UVQ229" s="181"/>
      <c r="UVR229" s="181"/>
      <c r="UVS229" s="176"/>
      <c r="UVT229" s="177"/>
      <c r="UVU229" s="178"/>
      <c r="UVV229" s="177"/>
      <c r="UVW229" s="177"/>
      <c r="UVX229" s="177"/>
      <c r="UVY229" s="177"/>
      <c r="UVZ229" s="177"/>
      <c r="UWA229" s="177"/>
      <c r="UWB229" s="177"/>
      <c r="UWC229" s="177"/>
      <c r="UWD229" s="177"/>
      <c r="UWE229" s="177"/>
      <c r="UWF229" s="177"/>
      <c r="UWG229" s="177"/>
      <c r="UWH229" s="177"/>
      <c r="UWI229" s="177"/>
      <c r="UWJ229" s="178"/>
      <c r="UWK229" s="178"/>
      <c r="UWL229" s="177"/>
      <c r="UWM229" s="177"/>
      <c r="UWN229" s="177"/>
      <c r="UWO229" s="178"/>
      <c r="UWP229" s="177"/>
      <c r="UWQ229" s="178"/>
      <c r="UWR229" s="177"/>
      <c r="UWS229" s="178"/>
      <c r="UWT229" s="177"/>
      <c r="UWU229" s="178"/>
      <c r="UWV229" s="180"/>
      <c r="UWW229" s="181"/>
      <c r="UWX229" s="181"/>
      <c r="UWY229" s="176"/>
      <c r="UWZ229" s="177"/>
      <c r="UXA229" s="178"/>
      <c r="UXB229" s="177"/>
      <c r="UXC229" s="177"/>
      <c r="UXD229" s="177"/>
      <c r="UXE229" s="177"/>
      <c r="UXF229" s="177"/>
      <c r="UXG229" s="177"/>
      <c r="UXH229" s="177"/>
      <c r="UXI229" s="177"/>
      <c r="UXJ229" s="177"/>
      <c r="UXK229" s="177"/>
      <c r="UXL229" s="177"/>
      <c r="UXM229" s="177"/>
      <c r="UXN229" s="177"/>
      <c r="UXO229" s="177"/>
      <c r="UXP229" s="178"/>
      <c r="UXQ229" s="178"/>
      <c r="UXR229" s="177"/>
      <c r="UXS229" s="177"/>
      <c r="UXT229" s="177"/>
      <c r="UXU229" s="178"/>
      <c r="UXV229" s="177"/>
      <c r="UXW229" s="178"/>
      <c r="UXX229" s="177"/>
      <c r="UXY229" s="178"/>
      <c r="UXZ229" s="177"/>
      <c r="UYA229" s="178"/>
      <c r="UYB229" s="180"/>
      <c r="UYC229" s="181"/>
      <c r="UYD229" s="181"/>
      <c r="UYE229" s="176"/>
      <c r="UYF229" s="177"/>
      <c r="UYG229" s="178"/>
      <c r="UYH229" s="177"/>
      <c r="UYI229" s="177"/>
      <c r="UYJ229" s="177"/>
      <c r="UYK229" s="177"/>
      <c r="UYL229" s="177"/>
      <c r="UYM229" s="177"/>
      <c r="UYN229" s="177"/>
      <c r="UYO229" s="177"/>
      <c r="UYP229" s="177"/>
      <c r="UYQ229" s="177"/>
      <c r="UYR229" s="177"/>
      <c r="UYS229" s="177"/>
      <c r="UYT229" s="177"/>
      <c r="UYU229" s="177"/>
      <c r="UYV229" s="178"/>
      <c r="UYW229" s="178"/>
      <c r="UYX229" s="177"/>
      <c r="UYY229" s="177"/>
      <c r="UYZ229" s="177"/>
      <c r="UZA229" s="178"/>
      <c r="UZB229" s="177"/>
      <c r="UZC229" s="178"/>
      <c r="UZD229" s="177"/>
      <c r="UZE229" s="178"/>
      <c r="UZF229" s="177"/>
      <c r="UZG229" s="178"/>
      <c r="UZH229" s="180"/>
      <c r="UZI229" s="181"/>
      <c r="UZJ229" s="181"/>
      <c r="UZK229" s="176"/>
      <c r="UZL229" s="177"/>
      <c r="UZM229" s="178"/>
      <c r="UZN229" s="177"/>
      <c r="UZO229" s="177"/>
      <c r="UZP229" s="177"/>
      <c r="UZQ229" s="177"/>
      <c r="UZR229" s="177"/>
      <c r="UZS229" s="177"/>
      <c r="UZT229" s="177"/>
      <c r="UZU229" s="177"/>
      <c r="UZV229" s="177"/>
      <c r="UZW229" s="177"/>
      <c r="UZX229" s="177"/>
      <c r="UZY229" s="177"/>
      <c r="UZZ229" s="177"/>
      <c r="VAA229" s="177"/>
      <c r="VAB229" s="178"/>
      <c r="VAC229" s="178"/>
      <c r="VAD229" s="177"/>
      <c r="VAE229" s="177"/>
      <c r="VAF229" s="177"/>
      <c r="VAG229" s="178"/>
      <c r="VAH229" s="177"/>
      <c r="VAI229" s="178"/>
      <c r="VAJ229" s="177"/>
      <c r="VAK229" s="178"/>
      <c r="VAL229" s="177"/>
      <c r="VAM229" s="178"/>
      <c r="VAN229" s="180"/>
      <c r="VAO229" s="181"/>
      <c r="VAP229" s="181"/>
      <c r="VAQ229" s="176"/>
      <c r="VAR229" s="177"/>
      <c r="VAS229" s="178"/>
      <c r="VAT229" s="177"/>
      <c r="VAU229" s="177"/>
      <c r="VAV229" s="177"/>
      <c r="VAW229" s="177"/>
      <c r="VAX229" s="177"/>
      <c r="VAY229" s="177"/>
      <c r="VAZ229" s="177"/>
      <c r="VBA229" s="177"/>
      <c r="VBB229" s="177"/>
      <c r="VBC229" s="177"/>
      <c r="VBD229" s="177"/>
      <c r="VBE229" s="177"/>
      <c r="VBF229" s="177"/>
      <c r="VBG229" s="177"/>
      <c r="VBH229" s="178"/>
      <c r="VBI229" s="178"/>
      <c r="VBJ229" s="177"/>
      <c r="VBK229" s="177"/>
      <c r="VBL229" s="177"/>
      <c r="VBM229" s="178"/>
      <c r="VBN229" s="177"/>
      <c r="VBO229" s="178"/>
      <c r="VBP229" s="177"/>
      <c r="VBQ229" s="178"/>
      <c r="VBR229" s="177"/>
      <c r="VBS229" s="178"/>
      <c r="VBT229" s="180"/>
      <c r="VBU229" s="181"/>
      <c r="VBV229" s="181"/>
      <c r="VBW229" s="176"/>
      <c r="VBX229" s="177"/>
      <c r="VBY229" s="178"/>
      <c r="VBZ229" s="177"/>
      <c r="VCA229" s="177"/>
      <c r="VCB229" s="177"/>
      <c r="VCC229" s="177"/>
      <c r="VCD229" s="177"/>
      <c r="VCE229" s="177"/>
      <c r="VCF229" s="177"/>
      <c r="VCG229" s="177"/>
      <c r="VCH229" s="177"/>
      <c r="VCI229" s="177"/>
      <c r="VCJ229" s="177"/>
      <c r="VCK229" s="177"/>
      <c r="VCL229" s="177"/>
      <c r="VCM229" s="177"/>
      <c r="VCN229" s="178"/>
      <c r="VCO229" s="178"/>
      <c r="VCP229" s="177"/>
      <c r="VCQ229" s="177"/>
      <c r="VCR229" s="177"/>
      <c r="VCS229" s="178"/>
      <c r="VCT229" s="177"/>
      <c r="VCU229" s="178"/>
      <c r="VCV229" s="177"/>
      <c r="VCW229" s="178"/>
      <c r="VCX229" s="177"/>
      <c r="VCY229" s="178"/>
      <c r="VCZ229" s="180"/>
      <c r="VDA229" s="181"/>
      <c r="VDB229" s="181"/>
      <c r="VDC229" s="176"/>
      <c r="VDD229" s="177"/>
      <c r="VDE229" s="178"/>
      <c r="VDF229" s="177"/>
      <c r="VDG229" s="177"/>
      <c r="VDH229" s="177"/>
      <c r="VDI229" s="177"/>
      <c r="VDJ229" s="177"/>
      <c r="VDK229" s="177"/>
      <c r="VDL229" s="177"/>
      <c r="VDM229" s="177"/>
      <c r="VDN229" s="177"/>
      <c r="VDO229" s="177"/>
      <c r="VDP229" s="177"/>
      <c r="VDQ229" s="177"/>
      <c r="VDR229" s="177"/>
      <c r="VDS229" s="177"/>
      <c r="VDT229" s="178"/>
      <c r="VDU229" s="178"/>
      <c r="VDV229" s="177"/>
      <c r="VDW229" s="177"/>
      <c r="VDX229" s="177"/>
      <c r="VDY229" s="178"/>
      <c r="VDZ229" s="177"/>
      <c r="VEA229" s="178"/>
      <c r="VEB229" s="177"/>
      <c r="VEC229" s="178"/>
      <c r="VED229" s="177"/>
      <c r="VEE229" s="178"/>
      <c r="VEF229" s="180"/>
      <c r="VEG229" s="181"/>
      <c r="VEH229" s="181"/>
      <c r="VEI229" s="176"/>
      <c r="VEJ229" s="177"/>
      <c r="VEK229" s="178"/>
      <c r="VEL229" s="177"/>
      <c r="VEM229" s="177"/>
      <c r="VEN229" s="177"/>
      <c r="VEO229" s="177"/>
      <c r="VEP229" s="177"/>
      <c r="VEQ229" s="177"/>
      <c r="VER229" s="177"/>
      <c r="VES229" s="177"/>
      <c r="VET229" s="177"/>
      <c r="VEU229" s="177"/>
      <c r="VEV229" s="177"/>
      <c r="VEW229" s="177"/>
      <c r="VEX229" s="177"/>
      <c r="VEY229" s="177"/>
      <c r="VEZ229" s="178"/>
      <c r="VFA229" s="178"/>
      <c r="VFB229" s="177"/>
      <c r="VFC229" s="177"/>
      <c r="VFD229" s="177"/>
      <c r="VFE229" s="178"/>
      <c r="VFF229" s="177"/>
      <c r="VFG229" s="178"/>
      <c r="VFH229" s="177"/>
      <c r="VFI229" s="178"/>
      <c r="VFJ229" s="177"/>
      <c r="VFK229" s="178"/>
      <c r="VFL229" s="180"/>
      <c r="VFM229" s="181"/>
      <c r="VFN229" s="181"/>
      <c r="VFO229" s="176"/>
      <c r="VFP229" s="177"/>
      <c r="VFQ229" s="178"/>
      <c r="VFR229" s="177"/>
      <c r="VFS229" s="177"/>
      <c r="VFT229" s="177"/>
      <c r="VFU229" s="177"/>
      <c r="VFV229" s="177"/>
      <c r="VFW229" s="177"/>
      <c r="VFX229" s="177"/>
      <c r="VFY229" s="177"/>
      <c r="VFZ229" s="177"/>
      <c r="VGA229" s="177"/>
      <c r="VGB229" s="177"/>
      <c r="VGC229" s="177"/>
      <c r="VGD229" s="177"/>
      <c r="VGE229" s="177"/>
      <c r="VGF229" s="178"/>
      <c r="VGG229" s="178"/>
      <c r="VGH229" s="177"/>
      <c r="VGI229" s="177"/>
      <c r="VGJ229" s="177"/>
      <c r="VGK229" s="178"/>
      <c r="VGL229" s="177"/>
      <c r="VGM229" s="178"/>
      <c r="VGN229" s="177"/>
      <c r="VGO229" s="178"/>
      <c r="VGP229" s="177"/>
      <c r="VGQ229" s="178"/>
      <c r="VGR229" s="180"/>
      <c r="VGS229" s="181"/>
      <c r="VGT229" s="181"/>
      <c r="VGU229" s="176"/>
      <c r="VGV229" s="177"/>
      <c r="VGW229" s="178"/>
      <c r="VGX229" s="177"/>
      <c r="VGY229" s="177"/>
      <c r="VGZ229" s="177"/>
      <c r="VHA229" s="177"/>
      <c r="VHB229" s="177"/>
      <c r="VHC229" s="177"/>
      <c r="VHD229" s="177"/>
      <c r="VHE229" s="177"/>
      <c r="VHF229" s="177"/>
      <c r="VHG229" s="177"/>
      <c r="VHH229" s="177"/>
      <c r="VHI229" s="177"/>
      <c r="VHJ229" s="177"/>
      <c r="VHK229" s="177"/>
      <c r="VHL229" s="178"/>
      <c r="VHM229" s="178"/>
      <c r="VHN229" s="177"/>
      <c r="VHO229" s="177"/>
      <c r="VHP229" s="177"/>
      <c r="VHQ229" s="178"/>
      <c r="VHR229" s="177"/>
      <c r="VHS229" s="178"/>
      <c r="VHT229" s="177"/>
      <c r="VHU229" s="178"/>
      <c r="VHV229" s="177"/>
      <c r="VHW229" s="178"/>
      <c r="VHX229" s="180"/>
      <c r="VHY229" s="181"/>
      <c r="VHZ229" s="181"/>
      <c r="VIA229" s="176"/>
      <c r="VIB229" s="177"/>
      <c r="VIC229" s="178"/>
      <c r="VID229" s="177"/>
      <c r="VIE229" s="177"/>
      <c r="VIF229" s="177"/>
      <c r="VIG229" s="177"/>
      <c r="VIH229" s="177"/>
      <c r="VII229" s="177"/>
      <c r="VIJ229" s="177"/>
      <c r="VIK229" s="177"/>
      <c r="VIL229" s="177"/>
      <c r="VIM229" s="177"/>
      <c r="VIN229" s="177"/>
      <c r="VIO229" s="177"/>
      <c r="VIP229" s="177"/>
      <c r="VIQ229" s="177"/>
      <c r="VIR229" s="178"/>
      <c r="VIS229" s="178"/>
      <c r="VIT229" s="177"/>
      <c r="VIU229" s="177"/>
      <c r="VIV229" s="177"/>
      <c r="VIW229" s="178"/>
      <c r="VIX229" s="177"/>
      <c r="VIY229" s="178"/>
      <c r="VIZ229" s="177"/>
      <c r="VJA229" s="178"/>
      <c r="VJB229" s="177"/>
      <c r="VJC229" s="178"/>
      <c r="VJD229" s="180"/>
      <c r="VJE229" s="181"/>
      <c r="VJF229" s="181"/>
      <c r="VJG229" s="176"/>
      <c r="VJH229" s="177"/>
      <c r="VJI229" s="178"/>
      <c r="VJJ229" s="177"/>
      <c r="VJK229" s="177"/>
      <c r="VJL229" s="177"/>
      <c r="VJM229" s="177"/>
      <c r="VJN229" s="177"/>
      <c r="VJO229" s="177"/>
      <c r="VJP229" s="177"/>
      <c r="VJQ229" s="177"/>
      <c r="VJR229" s="177"/>
      <c r="VJS229" s="177"/>
      <c r="VJT229" s="177"/>
      <c r="VJU229" s="177"/>
      <c r="VJV229" s="177"/>
      <c r="VJW229" s="177"/>
      <c r="VJX229" s="178"/>
      <c r="VJY229" s="178"/>
      <c r="VJZ229" s="177"/>
      <c r="VKA229" s="177"/>
      <c r="VKB229" s="177"/>
      <c r="VKC229" s="178"/>
      <c r="VKD229" s="177"/>
      <c r="VKE229" s="178"/>
      <c r="VKF229" s="177"/>
      <c r="VKG229" s="178"/>
      <c r="VKH229" s="177"/>
      <c r="VKI229" s="178"/>
      <c r="VKJ229" s="180"/>
      <c r="VKK229" s="181"/>
      <c r="VKL229" s="181"/>
      <c r="VKM229" s="176"/>
      <c r="VKN229" s="177"/>
      <c r="VKO229" s="178"/>
      <c r="VKP229" s="177"/>
      <c r="VKQ229" s="177"/>
      <c r="VKR229" s="177"/>
      <c r="VKS229" s="177"/>
      <c r="VKT229" s="177"/>
      <c r="VKU229" s="177"/>
      <c r="VKV229" s="177"/>
      <c r="VKW229" s="177"/>
      <c r="VKX229" s="177"/>
      <c r="VKY229" s="177"/>
      <c r="VKZ229" s="177"/>
      <c r="VLA229" s="177"/>
      <c r="VLB229" s="177"/>
      <c r="VLC229" s="177"/>
      <c r="VLD229" s="178"/>
      <c r="VLE229" s="178"/>
      <c r="VLF229" s="177"/>
      <c r="VLG229" s="177"/>
      <c r="VLH229" s="177"/>
      <c r="VLI229" s="178"/>
      <c r="VLJ229" s="177"/>
      <c r="VLK229" s="178"/>
      <c r="VLL229" s="177"/>
      <c r="VLM229" s="178"/>
      <c r="VLN229" s="177"/>
      <c r="VLO229" s="178"/>
      <c r="VLP229" s="180"/>
      <c r="VLQ229" s="181"/>
      <c r="VLR229" s="181"/>
      <c r="VLS229" s="176"/>
      <c r="VLT229" s="177"/>
      <c r="VLU229" s="178"/>
      <c r="VLV229" s="177"/>
      <c r="VLW229" s="177"/>
      <c r="VLX229" s="177"/>
      <c r="VLY229" s="177"/>
      <c r="VLZ229" s="177"/>
      <c r="VMA229" s="177"/>
      <c r="VMB229" s="177"/>
      <c r="VMC229" s="177"/>
      <c r="VMD229" s="177"/>
      <c r="VME229" s="177"/>
      <c r="VMF229" s="177"/>
      <c r="VMG229" s="177"/>
      <c r="VMH229" s="177"/>
      <c r="VMI229" s="177"/>
      <c r="VMJ229" s="178"/>
      <c r="VMK229" s="178"/>
      <c r="VML229" s="177"/>
      <c r="VMM229" s="177"/>
      <c r="VMN229" s="177"/>
      <c r="VMO229" s="178"/>
      <c r="VMP229" s="177"/>
      <c r="VMQ229" s="178"/>
      <c r="VMR229" s="177"/>
      <c r="VMS229" s="178"/>
      <c r="VMT229" s="177"/>
      <c r="VMU229" s="178"/>
      <c r="VMV229" s="180"/>
      <c r="VMW229" s="181"/>
      <c r="VMX229" s="181"/>
      <c r="VMY229" s="176"/>
      <c r="VMZ229" s="177"/>
      <c r="VNA229" s="178"/>
      <c r="VNB229" s="177"/>
      <c r="VNC229" s="177"/>
      <c r="VND229" s="177"/>
      <c r="VNE229" s="177"/>
      <c r="VNF229" s="177"/>
      <c r="VNG229" s="177"/>
      <c r="VNH229" s="177"/>
      <c r="VNI229" s="177"/>
      <c r="VNJ229" s="177"/>
      <c r="VNK229" s="177"/>
      <c r="VNL229" s="177"/>
      <c r="VNM229" s="177"/>
      <c r="VNN229" s="177"/>
      <c r="VNO229" s="177"/>
      <c r="VNP229" s="178"/>
      <c r="VNQ229" s="178"/>
      <c r="VNR229" s="177"/>
      <c r="VNS229" s="177"/>
      <c r="VNT229" s="177"/>
      <c r="VNU229" s="178"/>
      <c r="VNV229" s="177"/>
      <c r="VNW229" s="178"/>
      <c r="VNX229" s="177"/>
      <c r="VNY229" s="178"/>
      <c r="VNZ229" s="177"/>
      <c r="VOA229" s="178"/>
      <c r="VOB229" s="180"/>
      <c r="VOC229" s="181"/>
      <c r="VOD229" s="181"/>
      <c r="VOE229" s="176"/>
      <c r="VOF229" s="177"/>
      <c r="VOG229" s="178"/>
      <c r="VOH229" s="177"/>
      <c r="VOI229" s="177"/>
      <c r="VOJ229" s="177"/>
      <c r="VOK229" s="177"/>
      <c r="VOL229" s="177"/>
      <c r="VOM229" s="177"/>
      <c r="VON229" s="177"/>
      <c r="VOO229" s="177"/>
      <c r="VOP229" s="177"/>
      <c r="VOQ229" s="177"/>
      <c r="VOR229" s="177"/>
      <c r="VOS229" s="177"/>
      <c r="VOT229" s="177"/>
      <c r="VOU229" s="177"/>
      <c r="VOV229" s="178"/>
      <c r="VOW229" s="178"/>
      <c r="VOX229" s="177"/>
      <c r="VOY229" s="177"/>
      <c r="VOZ229" s="177"/>
      <c r="VPA229" s="178"/>
      <c r="VPB229" s="177"/>
      <c r="VPC229" s="178"/>
      <c r="VPD229" s="177"/>
      <c r="VPE229" s="178"/>
      <c r="VPF229" s="177"/>
      <c r="VPG229" s="178"/>
      <c r="VPH229" s="180"/>
      <c r="VPI229" s="181"/>
      <c r="VPJ229" s="181"/>
      <c r="VPK229" s="176"/>
      <c r="VPL229" s="177"/>
      <c r="VPM229" s="178"/>
      <c r="VPN229" s="177"/>
      <c r="VPO229" s="177"/>
      <c r="VPP229" s="177"/>
      <c r="VPQ229" s="177"/>
      <c r="VPR229" s="177"/>
      <c r="VPS229" s="177"/>
      <c r="VPT229" s="177"/>
      <c r="VPU229" s="177"/>
      <c r="VPV229" s="177"/>
      <c r="VPW229" s="177"/>
      <c r="VPX229" s="177"/>
      <c r="VPY229" s="177"/>
      <c r="VPZ229" s="177"/>
      <c r="VQA229" s="177"/>
      <c r="VQB229" s="178"/>
      <c r="VQC229" s="178"/>
      <c r="VQD229" s="177"/>
      <c r="VQE229" s="177"/>
      <c r="VQF229" s="177"/>
      <c r="VQG229" s="178"/>
      <c r="VQH229" s="177"/>
      <c r="VQI229" s="178"/>
      <c r="VQJ229" s="177"/>
      <c r="VQK229" s="178"/>
      <c r="VQL229" s="177"/>
      <c r="VQM229" s="178"/>
      <c r="VQN229" s="180"/>
      <c r="VQO229" s="181"/>
      <c r="VQP229" s="181"/>
      <c r="VQQ229" s="176"/>
      <c r="VQR229" s="177"/>
      <c r="VQS229" s="178"/>
      <c r="VQT229" s="177"/>
      <c r="VQU229" s="177"/>
      <c r="VQV229" s="177"/>
      <c r="VQW229" s="177"/>
      <c r="VQX229" s="177"/>
      <c r="VQY229" s="177"/>
      <c r="VQZ229" s="177"/>
      <c r="VRA229" s="177"/>
      <c r="VRB229" s="177"/>
      <c r="VRC229" s="177"/>
      <c r="VRD229" s="177"/>
      <c r="VRE229" s="177"/>
      <c r="VRF229" s="177"/>
      <c r="VRG229" s="177"/>
      <c r="VRH229" s="178"/>
      <c r="VRI229" s="178"/>
      <c r="VRJ229" s="177"/>
      <c r="VRK229" s="177"/>
      <c r="VRL229" s="177"/>
      <c r="VRM229" s="178"/>
      <c r="VRN229" s="177"/>
      <c r="VRO229" s="178"/>
      <c r="VRP229" s="177"/>
      <c r="VRQ229" s="178"/>
      <c r="VRR229" s="177"/>
      <c r="VRS229" s="178"/>
      <c r="VRT229" s="180"/>
      <c r="VRU229" s="181"/>
      <c r="VRV229" s="181"/>
      <c r="VRW229" s="176"/>
      <c r="VRX229" s="177"/>
      <c r="VRY229" s="178"/>
      <c r="VRZ229" s="177"/>
      <c r="VSA229" s="177"/>
      <c r="VSB229" s="177"/>
      <c r="VSC229" s="177"/>
      <c r="VSD229" s="177"/>
      <c r="VSE229" s="177"/>
      <c r="VSF229" s="177"/>
      <c r="VSG229" s="177"/>
      <c r="VSH229" s="177"/>
      <c r="VSI229" s="177"/>
      <c r="VSJ229" s="177"/>
      <c r="VSK229" s="177"/>
      <c r="VSL229" s="177"/>
      <c r="VSM229" s="177"/>
      <c r="VSN229" s="178"/>
      <c r="VSO229" s="178"/>
      <c r="VSP229" s="177"/>
      <c r="VSQ229" s="177"/>
      <c r="VSR229" s="177"/>
      <c r="VSS229" s="178"/>
      <c r="VST229" s="177"/>
      <c r="VSU229" s="178"/>
      <c r="VSV229" s="177"/>
      <c r="VSW229" s="178"/>
      <c r="VSX229" s="177"/>
      <c r="VSY229" s="178"/>
      <c r="VSZ229" s="180"/>
      <c r="VTA229" s="181"/>
      <c r="VTB229" s="181"/>
      <c r="VTC229" s="176"/>
      <c r="VTD229" s="177"/>
      <c r="VTE229" s="178"/>
      <c r="VTF229" s="177"/>
      <c r="VTG229" s="177"/>
      <c r="VTH229" s="177"/>
      <c r="VTI229" s="177"/>
      <c r="VTJ229" s="177"/>
      <c r="VTK229" s="177"/>
      <c r="VTL229" s="177"/>
      <c r="VTM229" s="177"/>
      <c r="VTN229" s="177"/>
      <c r="VTO229" s="177"/>
      <c r="VTP229" s="177"/>
      <c r="VTQ229" s="177"/>
      <c r="VTR229" s="177"/>
      <c r="VTS229" s="177"/>
      <c r="VTT229" s="178"/>
      <c r="VTU229" s="178"/>
      <c r="VTV229" s="177"/>
      <c r="VTW229" s="177"/>
      <c r="VTX229" s="177"/>
      <c r="VTY229" s="178"/>
      <c r="VTZ229" s="177"/>
      <c r="VUA229" s="178"/>
      <c r="VUB229" s="177"/>
      <c r="VUC229" s="178"/>
      <c r="VUD229" s="177"/>
      <c r="VUE229" s="178"/>
      <c r="VUF229" s="180"/>
      <c r="VUG229" s="181"/>
      <c r="VUH229" s="181"/>
      <c r="VUI229" s="176"/>
      <c r="VUJ229" s="177"/>
      <c r="VUK229" s="178"/>
      <c r="VUL229" s="177"/>
      <c r="VUM229" s="177"/>
      <c r="VUN229" s="177"/>
      <c r="VUO229" s="177"/>
      <c r="VUP229" s="177"/>
      <c r="VUQ229" s="177"/>
      <c r="VUR229" s="177"/>
      <c r="VUS229" s="177"/>
      <c r="VUT229" s="177"/>
      <c r="VUU229" s="177"/>
      <c r="VUV229" s="177"/>
      <c r="VUW229" s="177"/>
      <c r="VUX229" s="177"/>
      <c r="VUY229" s="177"/>
      <c r="VUZ229" s="178"/>
      <c r="VVA229" s="178"/>
      <c r="VVB229" s="177"/>
      <c r="VVC229" s="177"/>
      <c r="VVD229" s="177"/>
      <c r="VVE229" s="178"/>
      <c r="VVF229" s="177"/>
      <c r="VVG229" s="178"/>
      <c r="VVH229" s="177"/>
      <c r="VVI229" s="178"/>
      <c r="VVJ229" s="177"/>
      <c r="VVK229" s="178"/>
      <c r="VVL229" s="180"/>
      <c r="VVM229" s="181"/>
      <c r="VVN229" s="181"/>
      <c r="VVO229" s="176"/>
      <c r="VVP229" s="177"/>
      <c r="VVQ229" s="178"/>
      <c r="VVR229" s="177"/>
      <c r="VVS229" s="177"/>
      <c r="VVT229" s="177"/>
      <c r="VVU229" s="177"/>
      <c r="VVV229" s="177"/>
      <c r="VVW229" s="177"/>
      <c r="VVX229" s="177"/>
      <c r="VVY229" s="177"/>
      <c r="VVZ229" s="177"/>
      <c r="VWA229" s="177"/>
      <c r="VWB229" s="177"/>
      <c r="VWC229" s="177"/>
      <c r="VWD229" s="177"/>
      <c r="VWE229" s="177"/>
      <c r="VWF229" s="178"/>
      <c r="VWG229" s="178"/>
      <c r="VWH229" s="177"/>
      <c r="VWI229" s="177"/>
      <c r="VWJ229" s="177"/>
      <c r="VWK229" s="178"/>
      <c r="VWL229" s="177"/>
      <c r="VWM229" s="178"/>
      <c r="VWN229" s="177"/>
      <c r="VWO229" s="178"/>
      <c r="VWP229" s="177"/>
      <c r="VWQ229" s="178"/>
      <c r="VWR229" s="180"/>
      <c r="VWS229" s="181"/>
      <c r="VWT229" s="181"/>
      <c r="VWU229" s="176"/>
      <c r="VWV229" s="177"/>
      <c r="VWW229" s="178"/>
      <c r="VWX229" s="177"/>
      <c r="VWY229" s="177"/>
      <c r="VWZ229" s="177"/>
      <c r="VXA229" s="177"/>
      <c r="VXB229" s="177"/>
      <c r="VXC229" s="177"/>
      <c r="VXD229" s="177"/>
      <c r="VXE229" s="177"/>
      <c r="VXF229" s="177"/>
      <c r="VXG229" s="177"/>
      <c r="VXH229" s="177"/>
      <c r="VXI229" s="177"/>
      <c r="VXJ229" s="177"/>
      <c r="VXK229" s="177"/>
      <c r="VXL229" s="178"/>
      <c r="VXM229" s="178"/>
      <c r="VXN229" s="177"/>
      <c r="VXO229" s="177"/>
      <c r="VXP229" s="177"/>
      <c r="VXQ229" s="178"/>
      <c r="VXR229" s="177"/>
      <c r="VXS229" s="178"/>
      <c r="VXT229" s="177"/>
      <c r="VXU229" s="178"/>
      <c r="VXV229" s="177"/>
      <c r="VXW229" s="178"/>
      <c r="VXX229" s="180"/>
      <c r="VXY229" s="181"/>
      <c r="VXZ229" s="181"/>
      <c r="VYA229" s="176"/>
      <c r="VYB229" s="177"/>
      <c r="VYC229" s="178"/>
      <c r="VYD229" s="177"/>
      <c r="VYE229" s="177"/>
      <c r="VYF229" s="177"/>
      <c r="VYG229" s="177"/>
      <c r="VYH229" s="177"/>
      <c r="VYI229" s="177"/>
      <c r="VYJ229" s="177"/>
      <c r="VYK229" s="177"/>
      <c r="VYL229" s="177"/>
      <c r="VYM229" s="177"/>
      <c r="VYN229" s="177"/>
      <c r="VYO229" s="177"/>
      <c r="VYP229" s="177"/>
      <c r="VYQ229" s="177"/>
      <c r="VYR229" s="178"/>
      <c r="VYS229" s="178"/>
      <c r="VYT229" s="177"/>
      <c r="VYU229" s="177"/>
      <c r="VYV229" s="177"/>
      <c r="VYW229" s="178"/>
      <c r="VYX229" s="177"/>
      <c r="VYY229" s="178"/>
      <c r="VYZ229" s="177"/>
      <c r="VZA229" s="178"/>
      <c r="VZB229" s="177"/>
      <c r="VZC229" s="178"/>
      <c r="VZD229" s="180"/>
      <c r="VZE229" s="181"/>
      <c r="VZF229" s="181"/>
      <c r="VZG229" s="176"/>
      <c r="VZH229" s="177"/>
      <c r="VZI229" s="178"/>
      <c r="VZJ229" s="177"/>
      <c r="VZK229" s="177"/>
      <c r="VZL229" s="177"/>
      <c r="VZM229" s="177"/>
      <c r="VZN229" s="177"/>
      <c r="VZO229" s="177"/>
      <c r="VZP229" s="177"/>
      <c r="VZQ229" s="177"/>
      <c r="VZR229" s="177"/>
      <c r="VZS229" s="177"/>
      <c r="VZT229" s="177"/>
      <c r="VZU229" s="177"/>
      <c r="VZV229" s="177"/>
      <c r="VZW229" s="177"/>
      <c r="VZX229" s="178"/>
      <c r="VZY229" s="178"/>
      <c r="VZZ229" s="177"/>
      <c r="WAA229" s="177"/>
      <c r="WAB229" s="177"/>
      <c r="WAC229" s="178"/>
      <c r="WAD229" s="177"/>
      <c r="WAE229" s="178"/>
      <c r="WAF229" s="177"/>
      <c r="WAG229" s="178"/>
      <c r="WAH229" s="177"/>
      <c r="WAI229" s="178"/>
      <c r="WAJ229" s="180"/>
      <c r="WAK229" s="181"/>
      <c r="WAL229" s="181"/>
      <c r="WAM229" s="176"/>
      <c r="WAN229" s="177"/>
      <c r="WAO229" s="178"/>
      <c r="WAP229" s="177"/>
      <c r="WAQ229" s="177"/>
      <c r="WAR229" s="177"/>
      <c r="WAS229" s="177"/>
      <c r="WAT229" s="177"/>
      <c r="WAU229" s="177"/>
      <c r="WAV229" s="177"/>
      <c r="WAW229" s="177"/>
      <c r="WAX229" s="177"/>
      <c r="WAY229" s="177"/>
      <c r="WAZ229" s="177"/>
      <c r="WBA229" s="177"/>
      <c r="WBB229" s="177"/>
      <c r="WBC229" s="177"/>
      <c r="WBD229" s="178"/>
      <c r="WBE229" s="178"/>
      <c r="WBF229" s="177"/>
      <c r="WBG229" s="177"/>
      <c r="WBH229" s="177"/>
      <c r="WBI229" s="178"/>
      <c r="WBJ229" s="177"/>
      <c r="WBK229" s="178"/>
      <c r="WBL229" s="177"/>
      <c r="WBM229" s="178"/>
      <c r="WBN229" s="177"/>
      <c r="WBO229" s="178"/>
      <c r="WBP229" s="180"/>
      <c r="WBQ229" s="181"/>
      <c r="WBR229" s="181"/>
      <c r="WBS229" s="176"/>
      <c r="WBT229" s="177"/>
      <c r="WBU229" s="178"/>
      <c r="WBV229" s="177"/>
      <c r="WBW229" s="177"/>
      <c r="WBX229" s="177"/>
      <c r="WBY229" s="177"/>
      <c r="WBZ229" s="177"/>
      <c r="WCA229" s="177"/>
      <c r="WCB229" s="177"/>
      <c r="WCC229" s="177"/>
      <c r="WCD229" s="177"/>
      <c r="WCE229" s="177"/>
      <c r="WCF229" s="177"/>
      <c r="WCG229" s="177"/>
      <c r="WCH229" s="177"/>
      <c r="WCI229" s="177"/>
      <c r="WCJ229" s="178"/>
      <c r="WCK229" s="178"/>
      <c r="WCL229" s="177"/>
      <c r="WCM229" s="177"/>
      <c r="WCN229" s="177"/>
      <c r="WCO229" s="178"/>
      <c r="WCP229" s="177"/>
      <c r="WCQ229" s="178"/>
      <c r="WCR229" s="177"/>
      <c r="WCS229" s="178"/>
      <c r="WCT229" s="177"/>
      <c r="WCU229" s="178"/>
      <c r="WCV229" s="180"/>
      <c r="WCW229" s="181"/>
      <c r="WCX229" s="181"/>
      <c r="WCY229" s="176"/>
      <c r="WCZ229" s="177"/>
      <c r="WDA229" s="178"/>
      <c r="WDB229" s="177"/>
      <c r="WDC229" s="177"/>
      <c r="WDD229" s="177"/>
      <c r="WDE229" s="177"/>
      <c r="WDF229" s="177"/>
      <c r="WDG229" s="177"/>
      <c r="WDH229" s="177"/>
      <c r="WDI229" s="177"/>
      <c r="WDJ229" s="177"/>
      <c r="WDK229" s="177"/>
      <c r="WDL229" s="177"/>
      <c r="WDM229" s="177"/>
      <c r="WDN229" s="177"/>
      <c r="WDO229" s="177"/>
      <c r="WDP229" s="178"/>
      <c r="WDQ229" s="178"/>
      <c r="WDR229" s="177"/>
      <c r="WDS229" s="177"/>
      <c r="WDT229" s="177"/>
      <c r="WDU229" s="178"/>
      <c r="WDV229" s="177"/>
      <c r="WDW229" s="178"/>
      <c r="WDX229" s="177"/>
      <c r="WDY229" s="178"/>
      <c r="WDZ229" s="177"/>
      <c r="WEA229" s="178"/>
      <c r="WEB229" s="180"/>
      <c r="WEC229" s="181"/>
      <c r="WED229" s="181"/>
      <c r="WEE229" s="176"/>
      <c r="WEF229" s="177"/>
      <c r="WEG229" s="178"/>
      <c r="WEH229" s="177"/>
      <c r="WEI229" s="177"/>
      <c r="WEJ229" s="177"/>
      <c r="WEK229" s="177"/>
      <c r="WEL229" s="177"/>
      <c r="WEM229" s="177"/>
      <c r="WEN229" s="177"/>
      <c r="WEO229" s="177"/>
      <c r="WEP229" s="177"/>
      <c r="WEQ229" s="177"/>
      <c r="WER229" s="177"/>
      <c r="WES229" s="177"/>
      <c r="WET229" s="177"/>
      <c r="WEU229" s="177"/>
      <c r="WEV229" s="178"/>
      <c r="WEW229" s="178"/>
      <c r="WEX229" s="177"/>
      <c r="WEY229" s="177"/>
      <c r="WEZ229" s="177"/>
      <c r="WFA229" s="178"/>
      <c r="WFB229" s="177"/>
      <c r="WFC229" s="178"/>
      <c r="WFD229" s="177"/>
      <c r="WFE229" s="178"/>
      <c r="WFF229" s="177"/>
      <c r="WFG229" s="178"/>
      <c r="WFH229" s="180"/>
      <c r="WFI229" s="181"/>
      <c r="WFJ229" s="181"/>
      <c r="WFK229" s="176"/>
      <c r="WFL229" s="177"/>
      <c r="WFM229" s="178"/>
      <c r="WFN229" s="177"/>
      <c r="WFO229" s="177"/>
      <c r="WFP229" s="177"/>
      <c r="WFQ229" s="177"/>
      <c r="WFR229" s="177"/>
      <c r="WFS229" s="177"/>
      <c r="WFT229" s="177"/>
      <c r="WFU229" s="177"/>
      <c r="WFV229" s="177"/>
      <c r="WFW229" s="177"/>
      <c r="WFX229" s="177"/>
      <c r="WFY229" s="177"/>
      <c r="WFZ229" s="177"/>
      <c r="WGA229" s="177"/>
      <c r="WGB229" s="178"/>
      <c r="WGC229" s="178"/>
      <c r="WGD229" s="177"/>
      <c r="WGE229" s="177"/>
      <c r="WGF229" s="177"/>
      <c r="WGG229" s="178"/>
      <c r="WGH229" s="177"/>
      <c r="WGI229" s="178"/>
      <c r="WGJ229" s="177"/>
      <c r="WGK229" s="178"/>
      <c r="WGL229" s="177"/>
      <c r="WGM229" s="178"/>
      <c r="WGN229" s="180"/>
      <c r="WGO229" s="181"/>
      <c r="WGP229" s="181"/>
      <c r="WGQ229" s="176"/>
      <c r="WGR229" s="177"/>
      <c r="WGS229" s="178"/>
      <c r="WGT229" s="177"/>
      <c r="WGU229" s="177"/>
      <c r="WGV229" s="177"/>
      <c r="WGW229" s="177"/>
      <c r="WGX229" s="177"/>
      <c r="WGY229" s="177"/>
      <c r="WGZ229" s="177"/>
      <c r="WHA229" s="177"/>
      <c r="WHB229" s="177"/>
      <c r="WHC229" s="177"/>
      <c r="WHD229" s="177"/>
      <c r="WHE229" s="177"/>
      <c r="WHF229" s="177"/>
      <c r="WHG229" s="177"/>
      <c r="WHH229" s="178"/>
      <c r="WHI229" s="178"/>
      <c r="WHJ229" s="177"/>
      <c r="WHK229" s="177"/>
      <c r="WHL229" s="177"/>
      <c r="WHM229" s="178"/>
      <c r="WHN229" s="177"/>
      <c r="WHO229" s="178"/>
      <c r="WHP229" s="177"/>
      <c r="WHQ229" s="178"/>
      <c r="WHR229" s="177"/>
      <c r="WHS229" s="178"/>
      <c r="WHT229" s="180"/>
      <c r="WHU229" s="181"/>
      <c r="WHV229" s="181"/>
      <c r="WHW229" s="176"/>
      <c r="WHX229" s="177"/>
      <c r="WHY229" s="178"/>
      <c r="WHZ229" s="177"/>
      <c r="WIA229" s="177"/>
      <c r="WIB229" s="177"/>
      <c r="WIC229" s="177"/>
      <c r="WID229" s="177"/>
      <c r="WIE229" s="177"/>
      <c r="WIF229" s="177"/>
      <c r="WIG229" s="177"/>
      <c r="WIH229" s="177"/>
      <c r="WII229" s="177"/>
      <c r="WIJ229" s="177"/>
      <c r="WIK229" s="177"/>
      <c r="WIL229" s="177"/>
      <c r="WIM229" s="177"/>
      <c r="WIN229" s="178"/>
      <c r="WIO229" s="178"/>
      <c r="WIP229" s="177"/>
      <c r="WIQ229" s="177"/>
      <c r="WIR229" s="177"/>
      <c r="WIS229" s="178"/>
      <c r="WIT229" s="177"/>
      <c r="WIU229" s="178"/>
      <c r="WIV229" s="177"/>
      <c r="WIW229" s="178"/>
      <c r="WIX229" s="177"/>
      <c r="WIY229" s="178"/>
      <c r="WIZ229" s="180"/>
      <c r="WJA229" s="181"/>
      <c r="WJB229" s="181"/>
      <c r="WJC229" s="176"/>
      <c r="WJD229" s="177"/>
      <c r="WJE229" s="178"/>
      <c r="WJF229" s="177"/>
      <c r="WJG229" s="177"/>
      <c r="WJH229" s="177"/>
      <c r="WJI229" s="177"/>
      <c r="WJJ229" s="177"/>
      <c r="WJK229" s="177"/>
      <c r="WJL229" s="177"/>
      <c r="WJM229" s="177"/>
      <c r="WJN229" s="177"/>
      <c r="WJO229" s="177"/>
      <c r="WJP229" s="177"/>
      <c r="WJQ229" s="177"/>
      <c r="WJR229" s="177"/>
      <c r="WJS229" s="177"/>
      <c r="WJT229" s="178"/>
      <c r="WJU229" s="178"/>
      <c r="WJV229" s="177"/>
      <c r="WJW229" s="177"/>
      <c r="WJX229" s="177"/>
      <c r="WJY229" s="178"/>
      <c r="WJZ229" s="177"/>
      <c r="WKA229" s="178"/>
      <c r="WKB229" s="177"/>
      <c r="WKC229" s="178"/>
      <c r="WKD229" s="177"/>
      <c r="WKE229" s="178"/>
      <c r="WKF229" s="180"/>
      <c r="WKG229" s="181"/>
      <c r="WKH229" s="181"/>
      <c r="WKI229" s="176"/>
      <c r="WKJ229" s="177"/>
      <c r="WKK229" s="178"/>
      <c r="WKL229" s="177"/>
      <c r="WKM229" s="177"/>
      <c r="WKN229" s="177"/>
      <c r="WKO229" s="177"/>
      <c r="WKP229" s="177"/>
      <c r="WKQ229" s="177"/>
      <c r="WKR229" s="177"/>
      <c r="WKS229" s="177"/>
      <c r="WKT229" s="177"/>
      <c r="WKU229" s="177"/>
      <c r="WKV229" s="177"/>
      <c r="WKW229" s="177"/>
      <c r="WKX229" s="177"/>
      <c r="WKY229" s="177"/>
      <c r="WKZ229" s="178"/>
      <c r="WLA229" s="178"/>
      <c r="WLB229" s="177"/>
      <c r="WLC229" s="177"/>
      <c r="WLD229" s="177"/>
      <c r="WLE229" s="178"/>
      <c r="WLF229" s="177"/>
      <c r="WLG229" s="178"/>
      <c r="WLH229" s="177"/>
      <c r="WLI229" s="178"/>
      <c r="WLJ229" s="177"/>
      <c r="WLK229" s="178"/>
      <c r="WLL229" s="180"/>
      <c r="WLM229" s="181"/>
      <c r="WLN229" s="181"/>
      <c r="WLO229" s="176"/>
      <c r="WLP229" s="177"/>
      <c r="WLQ229" s="178"/>
      <c r="WLR229" s="177"/>
      <c r="WLS229" s="177"/>
      <c r="WLT229" s="177"/>
      <c r="WLU229" s="177"/>
      <c r="WLV229" s="177"/>
      <c r="WLW229" s="177"/>
      <c r="WLX229" s="177"/>
      <c r="WLY229" s="177"/>
      <c r="WLZ229" s="177"/>
      <c r="WMA229" s="177"/>
      <c r="WMB229" s="177"/>
      <c r="WMC229" s="177"/>
      <c r="WMD229" s="177"/>
      <c r="WME229" s="177"/>
      <c r="WMF229" s="178"/>
      <c r="WMG229" s="178"/>
      <c r="WMH229" s="177"/>
      <c r="WMI229" s="177"/>
      <c r="WMJ229" s="177"/>
      <c r="WMK229" s="178"/>
      <c r="WML229" s="177"/>
      <c r="WMM229" s="178"/>
      <c r="WMN229" s="177"/>
      <c r="WMO229" s="178"/>
      <c r="WMP229" s="177"/>
      <c r="WMQ229" s="178"/>
      <c r="WMR229" s="180"/>
      <c r="WMS229" s="181"/>
      <c r="WMT229" s="181"/>
      <c r="WMU229" s="176"/>
      <c r="WMV229" s="177"/>
      <c r="WMW229" s="178"/>
      <c r="WMX229" s="177"/>
      <c r="WMY229" s="177"/>
      <c r="WMZ229" s="177"/>
      <c r="WNA229" s="177"/>
      <c r="WNB229" s="177"/>
      <c r="WNC229" s="177"/>
      <c r="WND229" s="177"/>
      <c r="WNE229" s="177"/>
      <c r="WNF229" s="177"/>
      <c r="WNG229" s="177"/>
      <c r="WNH229" s="177"/>
      <c r="WNI229" s="177"/>
      <c r="WNJ229" s="177"/>
      <c r="WNK229" s="177"/>
      <c r="WNL229" s="178"/>
      <c r="WNM229" s="178"/>
      <c r="WNN229" s="177"/>
      <c r="WNO229" s="177"/>
      <c r="WNP229" s="177"/>
      <c r="WNQ229" s="178"/>
      <c r="WNR229" s="177"/>
      <c r="WNS229" s="178"/>
      <c r="WNT229" s="177"/>
      <c r="WNU229" s="178"/>
      <c r="WNV229" s="177"/>
      <c r="WNW229" s="178"/>
      <c r="WNX229" s="180"/>
      <c r="WNY229" s="181"/>
      <c r="WNZ229" s="181"/>
      <c r="WOA229" s="176"/>
      <c r="WOB229" s="177"/>
      <c r="WOC229" s="178"/>
      <c r="WOD229" s="177"/>
      <c r="WOE229" s="177"/>
      <c r="WOF229" s="177"/>
      <c r="WOG229" s="177"/>
      <c r="WOH229" s="177"/>
      <c r="WOI229" s="177"/>
      <c r="WOJ229" s="177"/>
      <c r="WOK229" s="177"/>
      <c r="WOL229" s="177"/>
      <c r="WOM229" s="177"/>
      <c r="WON229" s="177"/>
      <c r="WOO229" s="177"/>
      <c r="WOP229" s="177"/>
      <c r="WOQ229" s="177"/>
      <c r="WOR229" s="178"/>
      <c r="WOS229" s="178"/>
      <c r="WOT229" s="177"/>
      <c r="WOU229" s="177"/>
      <c r="WOV229" s="177"/>
      <c r="WOW229" s="178"/>
      <c r="WOX229" s="177"/>
      <c r="WOY229" s="178"/>
      <c r="WOZ229" s="177"/>
      <c r="WPA229" s="178"/>
      <c r="WPB229" s="177"/>
      <c r="WPC229" s="178"/>
      <c r="WPD229" s="180"/>
      <c r="WPE229" s="181"/>
      <c r="WPF229" s="181"/>
      <c r="WPG229" s="176"/>
      <c r="WPH229" s="177"/>
      <c r="WPI229" s="178"/>
      <c r="WPJ229" s="177"/>
      <c r="WPK229" s="177"/>
      <c r="WPL229" s="177"/>
      <c r="WPM229" s="177"/>
      <c r="WPN229" s="177"/>
      <c r="WPO229" s="177"/>
      <c r="WPP229" s="177"/>
      <c r="WPQ229" s="177"/>
      <c r="WPR229" s="177"/>
      <c r="WPS229" s="177"/>
      <c r="WPT229" s="177"/>
      <c r="WPU229" s="177"/>
      <c r="WPV229" s="177"/>
      <c r="WPW229" s="177"/>
      <c r="WPX229" s="178"/>
      <c r="WPY229" s="178"/>
      <c r="WPZ229" s="177"/>
      <c r="WQA229" s="177"/>
      <c r="WQB229" s="177"/>
      <c r="WQC229" s="178"/>
      <c r="WQD229" s="177"/>
      <c r="WQE229" s="178"/>
      <c r="WQF229" s="177"/>
      <c r="WQG229" s="178"/>
      <c r="WQH229" s="177"/>
      <c r="WQI229" s="178"/>
      <c r="WQJ229" s="180"/>
      <c r="WQK229" s="181"/>
      <c r="WQL229" s="181"/>
      <c r="WQM229" s="176"/>
      <c r="WQN229" s="177"/>
      <c r="WQO229" s="178"/>
      <c r="WQP229" s="177"/>
      <c r="WQQ229" s="177"/>
      <c r="WQR229" s="177"/>
      <c r="WQS229" s="177"/>
      <c r="WQT229" s="177"/>
      <c r="WQU229" s="177"/>
      <c r="WQV229" s="177"/>
      <c r="WQW229" s="177"/>
      <c r="WQX229" s="177"/>
      <c r="WQY229" s="177"/>
      <c r="WQZ229" s="177"/>
      <c r="WRA229" s="177"/>
      <c r="WRB229" s="177"/>
      <c r="WRC229" s="177"/>
      <c r="WRD229" s="178"/>
      <c r="WRE229" s="178"/>
      <c r="WRF229" s="177"/>
      <c r="WRG229" s="177"/>
      <c r="WRH229" s="177"/>
      <c r="WRI229" s="178"/>
      <c r="WRJ229" s="177"/>
      <c r="WRK229" s="178"/>
      <c r="WRL229" s="177"/>
      <c r="WRM229" s="178"/>
      <c r="WRN229" s="177"/>
      <c r="WRO229" s="178"/>
      <c r="WRP229" s="180"/>
      <c r="WRQ229" s="181"/>
      <c r="WRR229" s="181"/>
      <c r="WRS229" s="176"/>
      <c r="WRT229" s="177"/>
      <c r="WRU229" s="178"/>
      <c r="WRV229" s="177"/>
      <c r="WRW229" s="177"/>
      <c r="WRX229" s="177"/>
      <c r="WRY229" s="177"/>
      <c r="WRZ229" s="177"/>
      <c r="WSA229" s="177"/>
      <c r="WSB229" s="177"/>
      <c r="WSC229" s="177"/>
      <c r="WSD229" s="177"/>
      <c r="WSE229" s="177"/>
      <c r="WSF229" s="177"/>
      <c r="WSG229" s="177"/>
      <c r="WSH229" s="177"/>
      <c r="WSI229" s="177"/>
      <c r="WSJ229" s="178"/>
      <c r="WSK229" s="178"/>
      <c r="WSL229" s="177"/>
      <c r="WSM229" s="177"/>
      <c r="WSN229" s="177"/>
      <c r="WSO229" s="178"/>
      <c r="WSP229" s="177"/>
      <c r="WSQ229" s="178"/>
      <c r="WSR229" s="177"/>
      <c r="WSS229" s="178"/>
      <c r="WST229" s="177"/>
      <c r="WSU229" s="178"/>
      <c r="WSV229" s="180"/>
      <c r="WSW229" s="181"/>
      <c r="WSX229" s="181"/>
      <c r="WSY229" s="176"/>
      <c r="WSZ229" s="177"/>
      <c r="WTA229" s="178"/>
      <c r="WTB229" s="177"/>
      <c r="WTC229" s="177"/>
      <c r="WTD229" s="177"/>
      <c r="WTE229" s="177"/>
      <c r="WTF229" s="177"/>
      <c r="WTG229" s="177"/>
      <c r="WTH229" s="177"/>
      <c r="WTI229" s="177"/>
      <c r="WTJ229" s="177"/>
      <c r="WTK229" s="177"/>
      <c r="WTL229" s="177"/>
      <c r="WTM229" s="177"/>
      <c r="WTN229" s="177"/>
      <c r="WTO229" s="177"/>
      <c r="WTP229" s="178"/>
      <c r="WTQ229" s="178"/>
      <c r="WTR229" s="177"/>
      <c r="WTS229" s="177"/>
      <c r="WTT229" s="177"/>
      <c r="WTU229" s="178"/>
      <c r="WTV229" s="177"/>
      <c r="WTW229" s="178"/>
      <c r="WTX229" s="177"/>
      <c r="WTY229" s="178"/>
      <c r="WTZ229" s="177"/>
      <c r="WUA229" s="178"/>
      <c r="WUB229" s="180"/>
      <c r="WUC229" s="181"/>
      <c r="WUD229" s="181"/>
      <c r="WUE229" s="176"/>
      <c r="WUF229" s="177"/>
      <c r="WUG229" s="178"/>
      <c r="WUH229" s="177"/>
      <c r="WUI229" s="177"/>
      <c r="WUJ229" s="177"/>
      <c r="WUK229" s="177"/>
      <c r="WUL229" s="177"/>
      <c r="WUM229" s="177"/>
      <c r="WUN229" s="177"/>
      <c r="WUO229" s="177"/>
      <c r="WUP229" s="177"/>
      <c r="WUQ229" s="177"/>
      <c r="WUR229" s="177"/>
      <c r="WUS229" s="177"/>
      <c r="WUT229" s="177"/>
      <c r="WUU229" s="177"/>
      <c r="WUV229" s="178"/>
      <c r="WUW229" s="178"/>
      <c r="WUX229" s="177"/>
      <c r="WUY229" s="177"/>
      <c r="WUZ229" s="177"/>
      <c r="WVA229" s="178"/>
      <c r="WVB229" s="177"/>
      <c r="WVC229" s="178"/>
      <c r="WVD229" s="177"/>
      <c r="WVE229" s="178"/>
      <c r="WVF229" s="177"/>
      <c r="WVG229" s="178"/>
      <c r="WVH229" s="180"/>
      <c r="WVI229" s="181"/>
      <c r="WVJ229" s="181"/>
      <c r="WVK229" s="176"/>
      <c r="WVL229" s="177"/>
      <c r="WVM229" s="178"/>
      <c r="WVN229" s="177"/>
      <c r="WVO229" s="177"/>
      <c r="WVP229" s="177"/>
      <c r="WVQ229" s="177"/>
      <c r="WVR229" s="177"/>
      <c r="WVS229" s="177"/>
      <c r="WVT229" s="177"/>
      <c r="WVU229" s="177"/>
      <c r="WVV229" s="177"/>
      <c r="WVW229" s="177"/>
      <c r="WVX229" s="177"/>
      <c r="WVY229" s="177"/>
      <c r="WVZ229" s="177"/>
      <c r="WWA229" s="177"/>
      <c r="WWB229" s="178"/>
      <c r="WWC229" s="178"/>
      <c r="WWD229" s="177"/>
      <c r="WWE229" s="177"/>
      <c r="WWF229" s="177"/>
      <c r="WWG229" s="178"/>
      <c r="WWH229" s="177"/>
      <c r="WWI229" s="178"/>
      <c r="WWJ229" s="177"/>
      <c r="WWK229" s="178"/>
      <c r="WWL229" s="177"/>
      <c r="WWM229" s="178"/>
      <c r="WWN229" s="180"/>
      <c r="WWO229" s="181"/>
      <c r="WWP229" s="181"/>
      <c r="WWQ229" s="176"/>
      <c r="WWR229" s="177"/>
      <c r="WWS229" s="178"/>
      <c r="WWT229" s="177"/>
      <c r="WWU229" s="177"/>
      <c r="WWV229" s="177"/>
      <c r="WWW229" s="177"/>
      <c r="WWX229" s="177"/>
      <c r="WWY229" s="177"/>
      <c r="WWZ229" s="177"/>
      <c r="WXA229" s="177"/>
      <c r="WXB229" s="177"/>
      <c r="WXC229" s="177"/>
      <c r="WXD229" s="177"/>
      <c r="WXE229" s="177"/>
      <c r="WXF229" s="177"/>
      <c r="WXG229" s="177"/>
      <c r="WXH229" s="178"/>
      <c r="WXI229" s="178"/>
      <c r="WXJ229" s="177"/>
      <c r="WXK229" s="177"/>
      <c r="WXL229" s="177"/>
      <c r="WXM229" s="178"/>
      <c r="WXN229" s="177"/>
      <c r="WXO229" s="178"/>
      <c r="WXP229" s="177"/>
      <c r="WXQ229" s="178"/>
      <c r="WXR229" s="177"/>
      <c r="WXS229" s="178"/>
      <c r="WXT229" s="180"/>
      <c r="WXU229" s="181"/>
      <c r="WXV229" s="181"/>
      <c r="WXW229" s="176"/>
      <c r="WXX229" s="177"/>
      <c r="WXY229" s="178"/>
      <c r="WXZ229" s="177"/>
      <c r="WYA229" s="177"/>
      <c r="WYB229" s="177"/>
      <c r="WYC229" s="177"/>
      <c r="WYD229" s="177"/>
      <c r="WYE229" s="177"/>
      <c r="WYF229" s="177"/>
      <c r="WYG229" s="177"/>
      <c r="WYH229" s="177"/>
      <c r="WYI229" s="177"/>
      <c r="WYJ229" s="177"/>
      <c r="WYK229" s="177"/>
      <c r="WYL229" s="177"/>
      <c r="WYM229" s="177"/>
      <c r="WYN229" s="178"/>
      <c r="WYO229" s="178"/>
      <c r="WYP229" s="177"/>
      <c r="WYQ229" s="177"/>
      <c r="WYR229" s="177"/>
      <c r="WYS229" s="178"/>
      <c r="WYT229" s="177"/>
      <c r="WYU229" s="178"/>
      <c r="WYV229" s="177"/>
      <c r="WYW229" s="178"/>
      <c r="WYX229" s="177"/>
      <c r="WYY229" s="178"/>
      <c r="WYZ229" s="180"/>
      <c r="WZA229" s="181"/>
      <c r="WZB229" s="181"/>
      <c r="WZC229" s="176"/>
      <c r="WZD229" s="177"/>
      <c r="WZE229" s="178"/>
      <c r="WZF229" s="177"/>
      <c r="WZG229" s="177"/>
      <c r="WZH229" s="177"/>
      <c r="WZI229" s="177"/>
      <c r="WZJ229" s="177"/>
      <c r="WZK229" s="177"/>
      <c r="WZL229" s="177"/>
      <c r="WZM229" s="177"/>
      <c r="WZN229" s="177"/>
      <c r="WZO229" s="177"/>
      <c r="WZP229" s="177"/>
      <c r="WZQ229" s="177"/>
      <c r="WZR229" s="177"/>
      <c r="WZS229" s="177"/>
      <c r="WZT229" s="178"/>
      <c r="WZU229" s="178"/>
      <c r="WZV229" s="177"/>
      <c r="WZW229" s="177"/>
      <c r="WZX229" s="177"/>
      <c r="WZY229" s="178"/>
      <c r="WZZ229" s="177"/>
      <c r="XAA229" s="178"/>
      <c r="XAB229" s="177"/>
      <c r="XAC229" s="178"/>
      <c r="XAD229" s="177"/>
      <c r="XAE229" s="178"/>
      <c r="XAF229" s="180"/>
      <c r="XAG229" s="181"/>
      <c r="XAH229" s="181"/>
      <c r="XAI229" s="176"/>
      <c r="XAJ229" s="177"/>
      <c r="XAK229" s="178"/>
      <c r="XAL229" s="177"/>
      <c r="XAM229" s="177"/>
      <c r="XAN229" s="177"/>
      <c r="XAO229" s="177"/>
      <c r="XAP229" s="177"/>
      <c r="XAQ229" s="177"/>
      <c r="XAR229" s="177"/>
      <c r="XAS229" s="177"/>
      <c r="XAT229" s="177"/>
      <c r="XAU229" s="177"/>
      <c r="XAV229" s="177"/>
      <c r="XAW229" s="177"/>
      <c r="XAX229" s="177"/>
      <c r="XAY229" s="177"/>
      <c r="XAZ229" s="178"/>
      <c r="XBA229" s="178"/>
      <c r="XBB229" s="177"/>
      <c r="XBC229" s="177"/>
      <c r="XBD229" s="177"/>
      <c r="XBE229" s="178"/>
      <c r="XBF229" s="177"/>
      <c r="XBG229" s="178"/>
      <c r="XBH229" s="177"/>
      <c r="XBI229" s="178"/>
      <c r="XBJ229" s="177"/>
      <c r="XBK229" s="178"/>
      <c r="XBL229" s="180"/>
      <c r="XBM229" s="181"/>
      <c r="XBN229" s="181"/>
      <c r="XBO229" s="176"/>
      <c r="XBP229" s="177"/>
      <c r="XBQ229" s="178"/>
      <c r="XBR229" s="177"/>
      <c r="XBS229" s="177"/>
      <c r="XBT229" s="177"/>
      <c r="XBU229" s="177"/>
      <c r="XBV229" s="177"/>
      <c r="XBW229" s="177"/>
      <c r="XBX229" s="177"/>
      <c r="XBY229" s="177"/>
      <c r="XBZ229" s="177"/>
      <c r="XCA229" s="177"/>
      <c r="XCB229" s="177"/>
      <c r="XCC229" s="177"/>
      <c r="XCD229" s="177"/>
      <c r="XCE229" s="177"/>
      <c r="XCF229" s="178"/>
      <c r="XCG229" s="178"/>
      <c r="XCH229" s="177"/>
      <c r="XCI229" s="177"/>
      <c r="XCJ229" s="177"/>
      <c r="XCK229" s="178"/>
      <c r="XCL229" s="177"/>
      <c r="XCM229" s="178"/>
      <c r="XCN229" s="177"/>
      <c r="XCO229" s="178"/>
      <c r="XCP229" s="177"/>
      <c r="XCQ229" s="178"/>
      <c r="XCR229" s="180"/>
      <c r="XCS229" s="181"/>
      <c r="XCT229" s="181"/>
      <c r="XCU229" s="176"/>
      <c r="XCV229" s="177"/>
      <c r="XCW229" s="178"/>
      <c r="XCX229" s="177"/>
      <c r="XCY229" s="177"/>
      <c r="XCZ229" s="177"/>
      <c r="XDA229" s="177"/>
      <c r="XDB229" s="177"/>
      <c r="XDC229" s="177"/>
      <c r="XDD229" s="177"/>
      <c r="XDE229" s="177"/>
      <c r="XDF229" s="177"/>
      <c r="XDG229" s="177"/>
      <c r="XDH229" s="177"/>
      <c r="XDI229" s="177"/>
      <c r="XDJ229" s="177"/>
      <c r="XDK229" s="177"/>
      <c r="XDL229" s="178"/>
      <c r="XDM229" s="178"/>
      <c r="XDN229" s="177"/>
      <c r="XDO229" s="177"/>
      <c r="XDP229" s="177"/>
      <c r="XDQ229" s="178"/>
      <c r="XDR229" s="177"/>
      <c r="XDS229" s="178"/>
      <c r="XDT229" s="177"/>
      <c r="XDU229" s="178"/>
      <c r="XDV229" s="177"/>
      <c r="XDW229" s="178"/>
      <c r="XDX229" s="180"/>
      <c r="XDY229" s="181"/>
      <c r="XDZ229" s="181"/>
      <c r="XEA229" s="176"/>
      <c r="XEB229" s="177"/>
      <c r="XEC229" s="178"/>
      <c r="XED229" s="177"/>
      <c r="XEE229" s="177"/>
      <c r="XEF229" s="177"/>
      <c r="XEG229" s="177"/>
      <c r="XEH229" s="177"/>
      <c r="XEI229" s="177"/>
      <c r="XEJ229" s="177"/>
      <c r="XEK229" s="177"/>
      <c r="XEL229" s="177"/>
      <c r="XEM229" s="177"/>
      <c r="XEN229" s="177"/>
      <c r="XEO229" s="177"/>
      <c r="XEP229" s="177"/>
      <c r="XEQ229" s="177"/>
      <c r="XER229" s="178"/>
      <c r="XES229" s="178"/>
      <c r="XET229" s="177"/>
      <c r="XEU229" s="177"/>
      <c r="XEV229" s="177"/>
      <c r="XEW229" s="178"/>
      <c r="XEX229" s="177"/>
      <c r="XEY229" s="178"/>
      <c r="XEZ229" s="177"/>
      <c r="XFA229" s="178"/>
      <c r="XFB229" s="177"/>
      <c r="XFC229" s="178"/>
      <c r="XFD229" s="180"/>
    </row>
    <row r="230" spans="1:16384" ht="21" customHeight="1" x14ac:dyDescent="0.15">
      <c r="A230" s="13">
        <v>223</v>
      </c>
      <c r="B230" s="13" t="s">
        <v>348</v>
      </c>
      <c r="C230" s="169"/>
      <c r="D230" s="38"/>
      <c r="E230" s="89">
        <v>1</v>
      </c>
      <c r="F230" s="38"/>
      <c r="G230" s="38"/>
      <c r="H230" s="38"/>
      <c r="I230" s="38"/>
      <c r="J230" s="38"/>
      <c r="K230" s="38"/>
      <c r="L230" s="38"/>
      <c r="M230" s="38"/>
      <c r="N230" s="38"/>
      <c r="O230" s="38">
        <v>1</v>
      </c>
      <c r="P230" s="38"/>
      <c r="Q230" s="38"/>
      <c r="R230" s="38">
        <v>1</v>
      </c>
      <c r="S230" s="38"/>
      <c r="T230" s="89"/>
      <c r="U230" s="172" t="s">
        <v>209</v>
      </c>
      <c r="V230" s="38"/>
      <c r="W230" s="38"/>
      <c r="X230" s="38">
        <v>1</v>
      </c>
      <c r="Y230" s="89">
        <v>1</v>
      </c>
      <c r="Z230" s="38"/>
      <c r="AA230" s="89">
        <v>1</v>
      </c>
      <c r="AB230" s="38">
        <v>1</v>
      </c>
      <c r="AC230" s="89"/>
      <c r="AD230" s="38"/>
      <c r="AE230" s="38"/>
      <c r="AF230" s="171" t="s">
        <v>1034</v>
      </c>
      <c r="AG230" s="108"/>
      <c r="AH230" s="108"/>
      <c r="AI230" s="184"/>
      <c r="AJ230" s="184"/>
      <c r="AK230" s="184"/>
      <c r="AL230" s="184"/>
      <c r="AM230" s="184"/>
      <c r="AN230" s="184"/>
      <c r="AO230" s="184"/>
      <c r="AP230" s="184"/>
      <c r="AQ230" s="184"/>
      <c r="AR230" s="184"/>
      <c r="AS230" s="184"/>
      <c r="AT230" s="184"/>
      <c r="AU230" s="184"/>
      <c r="AV230" s="184"/>
      <c r="AW230" s="184"/>
      <c r="AX230" s="184"/>
      <c r="AY230" s="184"/>
      <c r="AZ230" s="184"/>
      <c r="BA230" s="184"/>
      <c r="BB230" s="184"/>
      <c r="BC230" s="184"/>
      <c r="BD230" s="184"/>
      <c r="BE230" s="184"/>
      <c r="BF230" s="184"/>
      <c r="BG230" s="184"/>
      <c r="BH230" s="184"/>
      <c r="BI230" s="184"/>
      <c r="BJ230" s="184"/>
      <c r="BK230" s="184"/>
      <c r="BL230" s="184"/>
      <c r="BM230" s="184"/>
      <c r="BN230" s="184"/>
      <c r="BO230" s="184"/>
      <c r="BP230" s="184"/>
      <c r="BQ230" s="184"/>
      <c r="BR230" s="184"/>
      <c r="BS230" s="184"/>
      <c r="BT230" s="184"/>
      <c r="BU230" s="184"/>
      <c r="BV230" s="184"/>
      <c r="BW230" s="184"/>
      <c r="BX230" s="184"/>
      <c r="BY230" s="184"/>
      <c r="BZ230" s="184"/>
      <c r="CA230" s="184"/>
      <c r="CB230" s="184"/>
      <c r="CC230" s="184"/>
      <c r="CD230" s="184"/>
      <c r="CE230" s="184"/>
      <c r="CF230" s="184"/>
      <c r="CG230" s="184"/>
      <c r="CH230" s="184"/>
      <c r="CI230" s="184"/>
      <c r="CJ230" s="184"/>
      <c r="CK230" s="184"/>
      <c r="CL230" s="184"/>
      <c r="CM230" s="184"/>
      <c r="CN230" s="184"/>
      <c r="CO230" s="184"/>
      <c r="CP230" s="184"/>
      <c r="CQ230" s="184"/>
      <c r="CR230" s="184"/>
      <c r="CS230" s="184"/>
      <c r="CT230" s="184"/>
      <c r="CU230" s="184"/>
      <c r="CV230" s="184"/>
      <c r="CW230" s="184"/>
      <c r="CX230" s="184"/>
      <c r="CY230" s="184"/>
      <c r="CZ230" s="184"/>
      <c r="DA230" s="184"/>
      <c r="DB230" s="184"/>
      <c r="DC230" s="184"/>
      <c r="DD230" s="184"/>
      <c r="DE230" s="184"/>
      <c r="DF230" s="184"/>
      <c r="DG230" s="184"/>
      <c r="DH230" s="184"/>
      <c r="DI230" s="184"/>
      <c r="DJ230" s="184"/>
      <c r="DK230" s="184"/>
      <c r="DL230" s="184"/>
      <c r="DM230" s="184"/>
      <c r="DN230" s="184"/>
      <c r="DO230" s="184"/>
      <c r="DP230" s="184"/>
      <c r="DQ230" s="184"/>
      <c r="DR230" s="184"/>
      <c r="DS230" s="184"/>
      <c r="DT230" s="184"/>
      <c r="DU230" s="184"/>
      <c r="DV230" s="184"/>
      <c r="DW230" s="184"/>
      <c r="DX230" s="184"/>
      <c r="DY230" s="184"/>
      <c r="DZ230" s="184"/>
      <c r="EA230" s="184"/>
      <c r="EB230" s="184"/>
      <c r="EC230" s="184"/>
      <c r="ED230" s="184"/>
      <c r="EE230" s="184"/>
      <c r="EF230" s="184"/>
      <c r="EG230" s="184"/>
      <c r="EH230" s="184"/>
      <c r="EI230" s="184"/>
      <c r="EJ230" s="184"/>
      <c r="EK230" s="184"/>
      <c r="EL230" s="184"/>
      <c r="EM230" s="184"/>
      <c r="EN230" s="184"/>
      <c r="EO230" s="184"/>
      <c r="EP230" s="184"/>
      <c r="EQ230" s="184"/>
      <c r="ER230" s="184"/>
      <c r="ES230" s="184"/>
      <c r="ET230" s="184"/>
      <c r="EU230" s="184"/>
      <c r="EV230" s="184"/>
      <c r="EW230" s="184"/>
      <c r="EX230" s="184"/>
      <c r="EY230" s="184"/>
      <c r="EZ230" s="184"/>
      <c r="FA230" s="184"/>
      <c r="FB230" s="184"/>
      <c r="FC230" s="184"/>
      <c r="FD230" s="184"/>
      <c r="FE230" s="184"/>
      <c r="FF230" s="184"/>
      <c r="FG230" s="184"/>
      <c r="FH230" s="184"/>
      <c r="FI230" s="184"/>
      <c r="FJ230" s="184"/>
      <c r="FK230" s="184"/>
    </row>
    <row r="231" spans="1:16384" ht="21" customHeight="1" x14ac:dyDescent="0.15">
      <c r="A231" s="13">
        <v>224</v>
      </c>
      <c r="B231" s="13" t="s">
        <v>348</v>
      </c>
      <c r="C231" s="169">
        <v>1</v>
      </c>
      <c r="D231" s="38"/>
      <c r="E231" s="89"/>
      <c r="F231" s="38">
        <v>1</v>
      </c>
      <c r="G231" s="38">
        <v>1</v>
      </c>
      <c r="H231" s="38"/>
      <c r="I231" s="38"/>
      <c r="J231" s="38"/>
      <c r="K231" s="38"/>
      <c r="L231" s="38"/>
      <c r="M231" s="38"/>
      <c r="N231" s="38"/>
      <c r="O231" s="38"/>
      <c r="P231" s="38"/>
      <c r="Q231" s="38"/>
      <c r="R231" s="38">
        <v>1</v>
      </c>
      <c r="S231" s="38">
        <v>1</v>
      </c>
      <c r="T231" s="89">
        <v>1</v>
      </c>
      <c r="U231" s="172" t="s">
        <v>542</v>
      </c>
      <c r="V231" s="38"/>
      <c r="W231" s="38"/>
      <c r="X231" s="38"/>
      <c r="Y231" s="89">
        <v>1</v>
      </c>
      <c r="Z231" s="38"/>
      <c r="AA231" s="89">
        <v>1</v>
      </c>
      <c r="AB231" s="38">
        <v>1</v>
      </c>
      <c r="AC231" s="89"/>
      <c r="AD231" s="38"/>
      <c r="AE231" s="38"/>
      <c r="AF231" s="171" t="s">
        <v>1035</v>
      </c>
      <c r="AG231" s="108"/>
      <c r="AH231" s="108"/>
      <c r="AI231" s="184"/>
      <c r="AJ231" s="184"/>
      <c r="AK231" s="184"/>
      <c r="AL231" s="184"/>
      <c r="AM231" s="184"/>
      <c r="AN231" s="184"/>
      <c r="AO231" s="184"/>
      <c r="AP231" s="184"/>
      <c r="AQ231" s="184"/>
      <c r="AR231" s="184"/>
      <c r="AS231" s="184"/>
      <c r="AT231" s="184"/>
      <c r="AU231" s="184"/>
      <c r="AV231" s="184"/>
      <c r="AW231" s="184"/>
      <c r="AX231" s="184"/>
      <c r="AY231" s="184"/>
      <c r="AZ231" s="184"/>
      <c r="BA231" s="184"/>
      <c r="BB231" s="184"/>
      <c r="BC231" s="184"/>
      <c r="BD231" s="184"/>
      <c r="BE231" s="184"/>
      <c r="BF231" s="184"/>
      <c r="BG231" s="184"/>
      <c r="BH231" s="184"/>
      <c r="BI231" s="184"/>
      <c r="BJ231" s="184"/>
      <c r="BK231" s="184"/>
      <c r="BL231" s="184"/>
      <c r="BM231" s="184"/>
      <c r="BN231" s="184"/>
      <c r="BO231" s="184"/>
      <c r="BP231" s="184"/>
      <c r="BQ231" s="184"/>
      <c r="BR231" s="184"/>
      <c r="BS231" s="184"/>
      <c r="BT231" s="184"/>
      <c r="BU231" s="184"/>
      <c r="BV231" s="184"/>
      <c r="BW231" s="184"/>
      <c r="BX231" s="184"/>
      <c r="BY231" s="184"/>
      <c r="BZ231" s="184"/>
      <c r="CA231" s="184"/>
      <c r="CB231" s="184"/>
      <c r="CC231" s="184"/>
      <c r="CD231" s="184"/>
      <c r="CE231" s="184"/>
      <c r="CF231" s="184"/>
      <c r="CG231" s="184"/>
      <c r="CH231" s="184"/>
      <c r="CI231" s="184"/>
      <c r="CJ231" s="184"/>
      <c r="CK231" s="184"/>
      <c r="CL231" s="184"/>
      <c r="CM231" s="184"/>
      <c r="CN231" s="184"/>
      <c r="CO231" s="184"/>
      <c r="CP231" s="184"/>
      <c r="CQ231" s="184"/>
      <c r="CR231" s="184"/>
      <c r="CS231" s="184"/>
      <c r="CT231" s="184"/>
      <c r="CU231" s="184"/>
      <c r="CV231" s="184"/>
      <c r="CW231" s="184"/>
      <c r="CX231" s="184"/>
      <c r="CY231" s="184"/>
      <c r="CZ231" s="184"/>
      <c r="DA231" s="184"/>
      <c r="DB231" s="184"/>
      <c r="DC231" s="184"/>
      <c r="DD231" s="184"/>
      <c r="DE231" s="184"/>
      <c r="DF231" s="184"/>
      <c r="DG231" s="184"/>
      <c r="DH231" s="184"/>
      <c r="DI231" s="184"/>
      <c r="DJ231" s="184"/>
      <c r="DK231" s="184"/>
      <c r="DL231" s="184"/>
      <c r="DM231" s="184"/>
      <c r="DN231" s="184"/>
      <c r="DO231" s="184"/>
      <c r="DP231" s="184"/>
      <c r="DQ231" s="184"/>
      <c r="DR231" s="184"/>
      <c r="DS231" s="184"/>
      <c r="DT231" s="184"/>
      <c r="DU231" s="184"/>
      <c r="DV231" s="184"/>
      <c r="DW231" s="184"/>
      <c r="DX231" s="184"/>
      <c r="DY231" s="184"/>
      <c r="DZ231" s="184"/>
      <c r="EA231" s="184"/>
      <c r="EB231" s="184"/>
      <c r="EC231" s="184"/>
      <c r="ED231" s="184"/>
      <c r="EE231" s="184"/>
      <c r="EF231" s="184"/>
      <c r="EG231" s="184"/>
      <c r="EH231" s="184"/>
      <c r="EI231" s="184"/>
      <c r="EJ231" s="184"/>
      <c r="EK231" s="184"/>
      <c r="EL231" s="184"/>
      <c r="EM231" s="184"/>
      <c r="EN231" s="184"/>
      <c r="EO231" s="184"/>
      <c r="EP231" s="184"/>
      <c r="EQ231" s="184"/>
      <c r="ER231" s="184"/>
      <c r="ES231" s="184"/>
      <c r="ET231" s="184"/>
      <c r="EU231" s="184"/>
      <c r="EV231" s="184"/>
      <c r="EW231" s="184"/>
      <c r="EX231" s="184"/>
      <c r="EY231" s="184"/>
      <c r="EZ231" s="184"/>
      <c r="FA231" s="184"/>
      <c r="FB231" s="184"/>
      <c r="FC231" s="184"/>
      <c r="FD231" s="184"/>
      <c r="FE231" s="184"/>
      <c r="FF231" s="184"/>
      <c r="FG231" s="184"/>
      <c r="FH231" s="184"/>
      <c r="FI231" s="184"/>
      <c r="FJ231" s="184"/>
      <c r="FK231" s="184"/>
    </row>
    <row r="232" spans="1:16384" ht="21" customHeight="1" x14ac:dyDescent="0.15">
      <c r="A232" s="13">
        <v>225</v>
      </c>
      <c r="B232" s="13" t="s">
        <v>348</v>
      </c>
      <c r="C232" s="169"/>
      <c r="D232" s="38"/>
      <c r="E232" s="89">
        <v>1</v>
      </c>
      <c r="F232" s="38">
        <v>1</v>
      </c>
      <c r="G232" s="38">
        <v>1</v>
      </c>
      <c r="H232" s="38">
        <v>1</v>
      </c>
      <c r="I232" s="38"/>
      <c r="J232" s="38"/>
      <c r="K232" s="38"/>
      <c r="L232" s="38">
        <v>1</v>
      </c>
      <c r="M232" s="38"/>
      <c r="N232" s="38"/>
      <c r="O232" s="38">
        <v>1</v>
      </c>
      <c r="P232" s="38"/>
      <c r="Q232" s="38"/>
      <c r="R232" s="38">
        <v>1</v>
      </c>
      <c r="S232" s="38"/>
      <c r="T232" s="89">
        <v>1</v>
      </c>
      <c r="U232" s="172" t="s">
        <v>543</v>
      </c>
      <c r="V232" s="38"/>
      <c r="W232" s="38"/>
      <c r="X232" s="38">
        <v>1</v>
      </c>
      <c r="Y232" s="89">
        <v>1</v>
      </c>
      <c r="Z232" s="38"/>
      <c r="AA232" s="89">
        <v>1</v>
      </c>
      <c r="AB232" s="38">
        <v>1</v>
      </c>
      <c r="AC232" s="89"/>
      <c r="AD232" s="38"/>
      <c r="AE232" s="38"/>
      <c r="AF232" s="171" t="s">
        <v>1036</v>
      </c>
      <c r="AG232" s="108"/>
      <c r="AH232" s="108"/>
      <c r="AI232" s="184"/>
      <c r="AJ232" s="184"/>
      <c r="AK232" s="184"/>
      <c r="AL232" s="184"/>
      <c r="AM232" s="184"/>
      <c r="AN232" s="184"/>
      <c r="AO232" s="184"/>
      <c r="AP232" s="184"/>
      <c r="AQ232" s="184"/>
      <c r="AR232" s="184"/>
      <c r="AS232" s="184"/>
      <c r="AT232" s="184"/>
      <c r="AU232" s="184"/>
      <c r="AV232" s="184"/>
      <c r="AW232" s="184"/>
      <c r="AX232" s="184"/>
      <c r="AY232" s="184"/>
      <c r="AZ232" s="184"/>
      <c r="BA232" s="184"/>
      <c r="BB232" s="184"/>
      <c r="BC232" s="184"/>
      <c r="BD232" s="184"/>
      <c r="BE232" s="184"/>
      <c r="BF232" s="184"/>
      <c r="BG232" s="184"/>
      <c r="BH232" s="184"/>
      <c r="BI232" s="184"/>
      <c r="BJ232" s="184"/>
      <c r="BK232" s="184"/>
      <c r="BL232" s="184"/>
      <c r="BM232" s="184"/>
      <c r="BN232" s="184"/>
      <c r="BO232" s="184"/>
      <c r="BP232" s="184"/>
      <c r="BQ232" s="184"/>
      <c r="BR232" s="184"/>
      <c r="BS232" s="184"/>
      <c r="BT232" s="184"/>
      <c r="BU232" s="184"/>
      <c r="BV232" s="184"/>
      <c r="BW232" s="184"/>
      <c r="BX232" s="184"/>
      <c r="BY232" s="184"/>
      <c r="BZ232" s="184"/>
      <c r="CA232" s="184"/>
      <c r="CB232" s="184"/>
      <c r="CC232" s="184"/>
      <c r="CD232" s="184"/>
      <c r="CE232" s="184"/>
      <c r="CF232" s="184"/>
      <c r="CG232" s="184"/>
      <c r="CH232" s="184"/>
      <c r="CI232" s="184"/>
      <c r="CJ232" s="184"/>
      <c r="CK232" s="184"/>
      <c r="CL232" s="184"/>
      <c r="CM232" s="184"/>
      <c r="CN232" s="184"/>
      <c r="CO232" s="184"/>
      <c r="CP232" s="184"/>
      <c r="CQ232" s="184"/>
      <c r="CR232" s="184"/>
      <c r="CS232" s="184"/>
      <c r="CT232" s="184"/>
      <c r="CU232" s="184"/>
      <c r="CV232" s="184"/>
      <c r="CW232" s="184"/>
      <c r="CX232" s="184"/>
      <c r="CY232" s="184"/>
      <c r="CZ232" s="184"/>
      <c r="DA232" s="184"/>
      <c r="DB232" s="184"/>
      <c r="DC232" s="184"/>
      <c r="DD232" s="184"/>
      <c r="DE232" s="184"/>
      <c r="DF232" s="184"/>
      <c r="DG232" s="184"/>
      <c r="DH232" s="184"/>
      <c r="DI232" s="184"/>
      <c r="DJ232" s="184"/>
      <c r="DK232" s="184"/>
      <c r="DL232" s="184"/>
      <c r="DM232" s="184"/>
      <c r="DN232" s="184"/>
      <c r="DO232" s="184"/>
      <c r="DP232" s="184"/>
      <c r="DQ232" s="184"/>
      <c r="DR232" s="184"/>
      <c r="DS232" s="184"/>
      <c r="DT232" s="184"/>
      <c r="DU232" s="184"/>
      <c r="DV232" s="184"/>
      <c r="DW232" s="184"/>
      <c r="DX232" s="184"/>
      <c r="DY232" s="184"/>
      <c r="DZ232" s="184"/>
      <c r="EA232" s="184"/>
      <c r="EB232" s="184"/>
      <c r="EC232" s="184"/>
      <c r="ED232" s="184"/>
      <c r="EE232" s="184"/>
      <c r="EF232" s="184"/>
      <c r="EG232" s="184"/>
      <c r="EH232" s="184"/>
      <c r="EI232" s="184"/>
      <c r="EJ232" s="184"/>
      <c r="EK232" s="184"/>
      <c r="EL232" s="184"/>
      <c r="EM232" s="184"/>
      <c r="EN232" s="184"/>
      <c r="EO232" s="184"/>
      <c r="EP232" s="184"/>
      <c r="EQ232" s="184"/>
      <c r="ER232" s="184"/>
      <c r="ES232" s="184"/>
      <c r="ET232" s="184"/>
      <c r="EU232" s="184"/>
      <c r="EV232" s="184"/>
      <c r="EW232" s="184"/>
      <c r="EX232" s="184"/>
      <c r="EY232" s="184"/>
      <c r="EZ232" s="184"/>
      <c r="FA232" s="184"/>
      <c r="FB232" s="184"/>
      <c r="FC232" s="184"/>
      <c r="FD232" s="184"/>
      <c r="FE232" s="184"/>
      <c r="FF232" s="184"/>
      <c r="FG232" s="184"/>
      <c r="FH232" s="184"/>
      <c r="FI232" s="184"/>
      <c r="FJ232" s="184"/>
      <c r="FK232" s="184"/>
    </row>
    <row r="233" spans="1:16384" ht="21" customHeight="1" x14ac:dyDescent="0.15">
      <c r="A233" s="13">
        <v>226</v>
      </c>
      <c r="B233" s="13" t="s">
        <v>348</v>
      </c>
      <c r="C233" s="169"/>
      <c r="D233" s="38"/>
      <c r="E233" s="89">
        <v>1</v>
      </c>
      <c r="F233" s="38">
        <v>1</v>
      </c>
      <c r="G233" s="38">
        <v>1</v>
      </c>
      <c r="H233" s="38">
        <v>1</v>
      </c>
      <c r="I233" s="38"/>
      <c r="J233" s="38"/>
      <c r="K233" s="38"/>
      <c r="L233" s="38">
        <v>1</v>
      </c>
      <c r="M233" s="38"/>
      <c r="N233" s="38"/>
      <c r="O233" s="38">
        <v>1</v>
      </c>
      <c r="P233" s="38">
        <v>1</v>
      </c>
      <c r="Q233" s="38"/>
      <c r="R233" s="38">
        <v>1</v>
      </c>
      <c r="S233" s="38">
        <v>1</v>
      </c>
      <c r="T233" s="89"/>
      <c r="U233" s="170" t="s">
        <v>544</v>
      </c>
      <c r="V233" s="38">
        <v>1</v>
      </c>
      <c r="W233" s="38"/>
      <c r="X233" s="38">
        <v>1</v>
      </c>
      <c r="Y233" s="89">
        <v>1</v>
      </c>
      <c r="Z233" s="38"/>
      <c r="AA233" s="89">
        <v>1</v>
      </c>
      <c r="AB233" s="38">
        <v>1</v>
      </c>
      <c r="AC233" s="89"/>
      <c r="AD233" s="38"/>
      <c r="AE233" s="38"/>
      <c r="AF233" s="171" t="s">
        <v>1037</v>
      </c>
      <c r="AG233" s="108"/>
      <c r="AH233" s="108"/>
      <c r="AI233" s="184"/>
      <c r="AJ233" s="184"/>
      <c r="AK233" s="184"/>
      <c r="AL233" s="184"/>
      <c r="AM233" s="184"/>
      <c r="AN233" s="184"/>
      <c r="AO233" s="184"/>
      <c r="AP233" s="184"/>
      <c r="AQ233" s="184"/>
      <c r="AR233" s="184"/>
      <c r="AS233" s="184"/>
      <c r="AT233" s="184"/>
      <c r="AU233" s="184"/>
      <c r="AV233" s="184"/>
      <c r="AW233" s="184"/>
      <c r="AX233" s="184"/>
      <c r="AY233" s="184"/>
      <c r="AZ233" s="184"/>
      <c r="BA233" s="184"/>
      <c r="BB233" s="184"/>
      <c r="BC233" s="184"/>
      <c r="BD233" s="184"/>
      <c r="BE233" s="184"/>
      <c r="BF233" s="184"/>
      <c r="BG233" s="184"/>
      <c r="BH233" s="184"/>
      <c r="BI233" s="184"/>
      <c r="BJ233" s="184"/>
      <c r="BK233" s="184"/>
      <c r="BL233" s="184"/>
      <c r="BM233" s="184"/>
      <c r="BN233" s="184"/>
      <c r="BO233" s="184"/>
      <c r="BP233" s="184"/>
      <c r="BQ233" s="184"/>
      <c r="BR233" s="184"/>
      <c r="BS233" s="184"/>
      <c r="BT233" s="184"/>
      <c r="BU233" s="184"/>
      <c r="BV233" s="184"/>
      <c r="BW233" s="184"/>
      <c r="BX233" s="184"/>
      <c r="BY233" s="184"/>
      <c r="BZ233" s="184"/>
      <c r="CA233" s="184"/>
      <c r="CB233" s="184"/>
      <c r="CC233" s="184"/>
      <c r="CD233" s="184"/>
      <c r="CE233" s="184"/>
      <c r="CF233" s="184"/>
      <c r="CG233" s="184"/>
      <c r="CH233" s="184"/>
      <c r="CI233" s="184"/>
      <c r="CJ233" s="184"/>
      <c r="CK233" s="184"/>
      <c r="CL233" s="184"/>
      <c r="CM233" s="184"/>
      <c r="CN233" s="184"/>
      <c r="CO233" s="184"/>
      <c r="CP233" s="184"/>
      <c r="CQ233" s="184"/>
      <c r="CR233" s="184"/>
      <c r="CS233" s="184"/>
      <c r="CT233" s="184"/>
      <c r="CU233" s="184"/>
      <c r="CV233" s="184"/>
      <c r="CW233" s="184"/>
      <c r="CX233" s="184"/>
      <c r="CY233" s="184"/>
      <c r="CZ233" s="184"/>
      <c r="DA233" s="184"/>
      <c r="DB233" s="184"/>
      <c r="DC233" s="184"/>
      <c r="DD233" s="184"/>
      <c r="DE233" s="184"/>
      <c r="DF233" s="184"/>
      <c r="DG233" s="184"/>
      <c r="DH233" s="184"/>
      <c r="DI233" s="184"/>
      <c r="DJ233" s="184"/>
      <c r="DK233" s="184"/>
      <c r="DL233" s="184"/>
      <c r="DM233" s="184"/>
      <c r="DN233" s="184"/>
      <c r="DO233" s="184"/>
      <c r="DP233" s="184"/>
      <c r="DQ233" s="184"/>
      <c r="DR233" s="184"/>
      <c r="DS233" s="184"/>
      <c r="DT233" s="184"/>
      <c r="DU233" s="184"/>
      <c r="DV233" s="184"/>
      <c r="DW233" s="184"/>
      <c r="DX233" s="184"/>
      <c r="DY233" s="184"/>
      <c r="DZ233" s="184"/>
      <c r="EA233" s="184"/>
      <c r="EB233" s="184"/>
      <c r="EC233" s="184"/>
      <c r="ED233" s="184"/>
      <c r="EE233" s="184"/>
      <c r="EF233" s="184"/>
      <c r="EG233" s="184"/>
      <c r="EH233" s="184"/>
      <c r="EI233" s="184"/>
      <c r="EJ233" s="184"/>
      <c r="EK233" s="184"/>
      <c r="EL233" s="184"/>
      <c r="EM233" s="184"/>
      <c r="EN233" s="184"/>
      <c r="EO233" s="184"/>
      <c r="EP233" s="184"/>
      <c r="EQ233" s="184"/>
      <c r="ER233" s="184"/>
      <c r="ES233" s="184"/>
      <c r="ET233" s="184"/>
      <c r="EU233" s="184"/>
      <c r="EV233" s="184"/>
      <c r="EW233" s="184"/>
      <c r="EX233" s="184"/>
      <c r="EY233" s="184"/>
      <c r="EZ233" s="184"/>
      <c r="FA233" s="184"/>
      <c r="FB233" s="184"/>
      <c r="FC233" s="184"/>
      <c r="FD233" s="184"/>
      <c r="FE233" s="184"/>
      <c r="FF233" s="184"/>
      <c r="FG233" s="184"/>
      <c r="FH233" s="184"/>
      <c r="FI233" s="184"/>
      <c r="FJ233" s="184"/>
      <c r="FK233" s="184"/>
    </row>
    <row r="234" spans="1:16384" ht="21" customHeight="1" x14ac:dyDescent="0.15">
      <c r="A234" s="13">
        <v>227</v>
      </c>
      <c r="B234" s="13" t="s">
        <v>348</v>
      </c>
      <c r="C234" s="169"/>
      <c r="D234" s="38"/>
      <c r="E234" s="89">
        <v>1</v>
      </c>
      <c r="F234" s="38">
        <v>1</v>
      </c>
      <c r="G234" s="38">
        <v>1</v>
      </c>
      <c r="H234" s="38"/>
      <c r="I234" s="38"/>
      <c r="J234" s="38"/>
      <c r="K234" s="38"/>
      <c r="L234" s="38">
        <v>1</v>
      </c>
      <c r="M234" s="38"/>
      <c r="N234" s="38"/>
      <c r="O234" s="38">
        <v>1</v>
      </c>
      <c r="P234" s="38">
        <v>1</v>
      </c>
      <c r="Q234" s="38">
        <v>1</v>
      </c>
      <c r="R234" s="38">
        <v>1</v>
      </c>
      <c r="S234" s="38">
        <v>1</v>
      </c>
      <c r="T234" s="89"/>
      <c r="U234" s="170" t="s">
        <v>545</v>
      </c>
      <c r="V234" s="38">
        <v>1</v>
      </c>
      <c r="W234" s="38"/>
      <c r="X234" s="38">
        <v>1</v>
      </c>
      <c r="Y234" s="89"/>
      <c r="Z234" s="38"/>
      <c r="AA234" s="89">
        <v>1</v>
      </c>
      <c r="AB234" s="38">
        <v>1</v>
      </c>
      <c r="AC234" s="89"/>
      <c r="AD234" s="38"/>
      <c r="AE234" s="38"/>
      <c r="AF234" s="171" t="s">
        <v>1038</v>
      </c>
      <c r="AG234" s="108"/>
      <c r="AH234" s="108"/>
      <c r="AI234" s="184"/>
      <c r="AJ234" s="184"/>
      <c r="AK234" s="184"/>
      <c r="AL234" s="184"/>
      <c r="AM234" s="184"/>
      <c r="AN234" s="184"/>
      <c r="AO234" s="184"/>
      <c r="AP234" s="184"/>
      <c r="AQ234" s="184"/>
      <c r="AR234" s="184"/>
      <c r="AS234" s="184"/>
      <c r="AT234" s="184"/>
      <c r="AU234" s="184"/>
      <c r="AV234" s="184"/>
      <c r="AW234" s="184"/>
      <c r="AX234" s="184"/>
      <c r="AY234" s="184"/>
      <c r="AZ234" s="184"/>
      <c r="BA234" s="184"/>
      <c r="BB234" s="184"/>
      <c r="BC234" s="184"/>
      <c r="BD234" s="184"/>
      <c r="BE234" s="184"/>
      <c r="BF234" s="184"/>
      <c r="BG234" s="184"/>
      <c r="BH234" s="184"/>
      <c r="BI234" s="184"/>
      <c r="BJ234" s="184"/>
      <c r="BK234" s="184"/>
      <c r="BL234" s="184"/>
      <c r="BM234" s="184"/>
      <c r="BN234" s="184"/>
      <c r="BO234" s="184"/>
      <c r="BP234" s="184"/>
      <c r="BQ234" s="184"/>
      <c r="BR234" s="184"/>
      <c r="BS234" s="184"/>
      <c r="BT234" s="184"/>
      <c r="BU234" s="184"/>
      <c r="BV234" s="184"/>
      <c r="BW234" s="184"/>
      <c r="BX234" s="184"/>
      <c r="BY234" s="184"/>
      <c r="BZ234" s="184"/>
      <c r="CA234" s="184"/>
      <c r="CB234" s="184"/>
      <c r="CC234" s="184"/>
      <c r="CD234" s="184"/>
      <c r="CE234" s="184"/>
      <c r="CF234" s="184"/>
      <c r="CG234" s="184"/>
      <c r="CH234" s="184"/>
      <c r="CI234" s="184"/>
      <c r="CJ234" s="184"/>
      <c r="CK234" s="184"/>
      <c r="CL234" s="184"/>
      <c r="CM234" s="184"/>
      <c r="CN234" s="184"/>
      <c r="CO234" s="184"/>
      <c r="CP234" s="184"/>
      <c r="CQ234" s="184"/>
      <c r="CR234" s="184"/>
      <c r="CS234" s="184"/>
      <c r="CT234" s="184"/>
      <c r="CU234" s="184"/>
      <c r="CV234" s="184"/>
      <c r="CW234" s="184"/>
      <c r="CX234" s="184"/>
      <c r="CY234" s="184"/>
      <c r="CZ234" s="184"/>
      <c r="DA234" s="184"/>
      <c r="DB234" s="184"/>
      <c r="DC234" s="184"/>
      <c r="DD234" s="184"/>
      <c r="DE234" s="184"/>
      <c r="DF234" s="184"/>
      <c r="DG234" s="184"/>
      <c r="DH234" s="184"/>
      <c r="DI234" s="184"/>
      <c r="DJ234" s="184"/>
      <c r="DK234" s="184"/>
      <c r="DL234" s="184"/>
      <c r="DM234" s="184"/>
      <c r="DN234" s="184"/>
      <c r="DO234" s="184"/>
      <c r="DP234" s="184"/>
      <c r="DQ234" s="184"/>
      <c r="DR234" s="184"/>
      <c r="DS234" s="184"/>
      <c r="DT234" s="184"/>
      <c r="DU234" s="184"/>
      <c r="DV234" s="184"/>
      <c r="DW234" s="184"/>
      <c r="DX234" s="184"/>
      <c r="DY234" s="184"/>
      <c r="DZ234" s="184"/>
      <c r="EA234" s="184"/>
      <c r="EB234" s="184"/>
      <c r="EC234" s="184"/>
      <c r="ED234" s="184"/>
      <c r="EE234" s="184"/>
      <c r="EF234" s="184"/>
      <c r="EG234" s="184"/>
      <c r="EH234" s="184"/>
      <c r="EI234" s="184"/>
      <c r="EJ234" s="184"/>
      <c r="EK234" s="184"/>
      <c r="EL234" s="184"/>
      <c r="EM234" s="184"/>
      <c r="EN234" s="184"/>
      <c r="EO234" s="184"/>
      <c r="EP234" s="184"/>
      <c r="EQ234" s="184"/>
      <c r="ER234" s="184"/>
      <c r="ES234" s="184"/>
      <c r="ET234" s="184"/>
      <c r="EU234" s="184"/>
      <c r="EV234" s="184"/>
      <c r="EW234" s="184"/>
      <c r="EX234" s="184"/>
      <c r="EY234" s="184"/>
      <c r="EZ234" s="184"/>
      <c r="FA234" s="184"/>
      <c r="FB234" s="184"/>
      <c r="FC234" s="184"/>
      <c r="FD234" s="184"/>
      <c r="FE234" s="184"/>
      <c r="FF234" s="184"/>
      <c r="FG234" s="184"/>
      <c r="FH234" s="184"/>
      <c r="FI234" s="184"/>
      <c r="FJ234" s="184"/>
      <c r="FK234" s="184"/>
    </row>
    <row r="235" spans="1:16384" ht="21" customHeight="1" x14ac:dyDescent="0.15">
      <c r="A235" s="13">
        <v>228</v>
      </c>
      <c r="B235" s="13" t="s">
        <v>348</v>
      </c>
      <c r="C235" s="169"/>
      <c r="D235" s="38">
        <v>1</v>
      </c>
      <c r="E235" s="89"/>
      <c r="F235" s="38">
        <v>1</v>
      </c>
      <c r="G235" s="38">
        <v>1</v>
      </c>
      <c r="H235" s="38"/>
      <c r="I235" s="38"/>
      <c r="J235" s="38"/>
      <c r="K235" s="38"/>
      <c r="L235" s="38">
        <v>1</v>
      </c>
      <c r="M235" s="38"/>
      <c r="N235" s="38"/>
      <c r="O235" s="38"/>
      <c r="P235" s="38"/>
      <c r="Q235" s="38"/>
      <c r="R235" s="38">
        <v>1</v>
      </c>
      <c r="S235" s="38">
        <v>1</v>
      </c>
      <c r="T235" s="89">
        <v>1</v>
      </c>
      <c r="U235" s="172" t="s">
        <v>546</v>
      </c>
      <c r="V235" s="38"/>
      <c r="W235" s="38"/>
      <c r="X235" s="38">
        <v>1</v>
      </c>
      <c r="Y235" s="89"/>
      <c r="Z235" s="38"/>
      <c r="AA235" s="89">
        <v>1</v>
      </c>
      <c r="AB235" s="38">
        <v>1</v>
      </c>
      <c r="AC235" s="89"/>
      <c r="AD235" s="38"/>
      <c r="AE235" s="38"/>
      <c r="AF235" s="171" t="s">
        <v>1039</v>
      </c>
      <c r="AG235" s="108"/>
      <c r="AH235" s="108"/>
      <c r="AI235" s="184"/>
      <c r="AJ235" s="184"/>
      <c r="AK235" s="184"/>
      <c r="AL235" s="184"/>
      <c r="AM235" s="184"/>
      <c r="AN235" s="184"/>
      <c r="AO235" s="184"/>
      <c r="AP235" s="184"/>
      <c r="AQ235" s="184"/>
      <c r="AR235" s="184"/>
      <c r="AS235" s="184"/>
      <c r="AT235" s="184"/>
      <c r="AU235" s="184"/>
      <c r="AV235" s="184"/>
      <c r="AW235" s="184"/>
      <c r="AX235" s="184"/>
      <c r="AY235" s="184"/>
      <c r="AZ235" s="184"/>
      <c r="BA235" s="184"/>
      <c r="BB235" s="184"/>
      <c r="BC235" s="184"/>
      <c r="BD235" s="184"/>
      <c r="BE235" s="184"/>
      <c r="BF235" s="184"/>
      <c r="BG235" s="184"/>
      <c r="BH235" s="184"/>
      <c r="BI235" s="184"/>
      <c r="BJ235" s="184"/>
      <c r="BK235" s="184"/>
      <c r="BL235" s="184"/>
      <c r="BM235" s="184"/>
      <c r="BN235" s="184"/>
      <c r="BO235" s="184"/>
      <c r="BP235" s="184"/>
      <c r="BQ235" s="184"/>
      <c r="BR235" s="184"/>
      <c r="BS235" s="184"/>
      <c r="BT235" s="184"/>
      <c r="BU235" s="184"/>
      <c r="BV235" s="184"/>
      <c r="BW235" s="184"/>
      <c r="BX235" s="184"/>
      <c r="BY235" s="184"/>
      <c r="BZ235" s="184"/>
      <c r="CA235" s="184"/>
      <c r="CB235" s="184"/>
      <c r="CC235" s="184"/>
      <c r="CD235" s="184"/>
      <c r="CE235" s="184"/>
      <c r="CF235" s="184"/>
      <c r="CG235" s="184"/>
      <c r="CH235" s="184"/>
      <c r="CI235" s="184"/>
      <c r="CJ235" s="184"/>
      <c r="CK235" s="184"/>
      <c r="CL235" s="184"/>
      <c r="CM235" s="184"/>
      <c r="CN235" s="184"/>
      <c r="CO235" s="184"/>
      <c r="CP235" s="184"/>
      <c r="CQ235" s="184"/>
      <c r="CR235" s="184"/>
      <c r="CS235" s="184"/>
      <c r="CT235" s="184"/>
      <c r="CU235" s="184"/>
      <c r="CV235" s="184"/>
      <c r="CW235" s="184"/>
      <c r="CX235" s="184"/>
      <c r="CY235" s="184"/>
      <c r="CZ235" s="184"/>
      <c r="DA235" s="184"/>
      <c r="DB235" s="184"/>
      <c r="DC235" s="184"/>
      <c r="DD235" s="184"/>
      <c r="DE235" s="184"/>
      <c r="DF235" s="184"/>
      <c r="DG235" s="184"/>
      <c r="DH235" s="184"/>
      <c r="DI235" s="184"/>
      <c r="DJ235" s="184"/>
      <c r="DK235" s="184"/>
      <c r="DL235" s="184"/>
      <c r="DM235" s="184"/>
      <c r="DN235" s="184"/>
      <c r="DO235" s="184"/>
      <c r="DP235" s="184"/>
      <c r="DQ235" s="184"/>
      <c r="DR235" s="184"/>
      <c r="DS235" s="184"/>
      <c r="DT235" s="184"/>
      <c r="DU235" s="184"/>
      <c r="DV235" s="184"/>
      <c r="DW235" s="184"/>
      <c r="DX235" s="184"/>
      <c r="DY235" s="184"/>
      <c r="DZ235" s="184"/>
      <c r="EA235" s="184"/>
      <c r="EB235" s="184"/>
      <c r="EC235" s="184"/>
      <c r="ED235" s="184"/>
      <c r="EE235" s="184"/>
      <c r="EF235" s="184"/>
      <c r="EG235" s="184"/>
      <c r="EH235" s="184"/>
      <c r="EI235" s="184"/>
      <c r="EJ235" s="184"/>
      <c r="EK235" s="184"/>
      <c r="EL235" s="184"/>
      <c r="EM235" s="184"/>
      <c r="EN235" s="184"/>
      <c r="EO235" s="184"/>
      <c r="EP235" s="184"/>
      <c r="EQ235" s="184"/>
      <c r="ER235" s="184"/>
      <c r="ES235" s="184"/>
      <c r="ET235" s="184"/>
      <c r="EU235" s="184"/>
      <c r="EV235" s="184"/>
      <c r="EW235" s="184"/>
      <c r="EX235" s="184"/>
      <c r="EY235" s="184"/>
      <c r="EZ235" s="184"/>
      <c r="FA235" s="184"/>
      <c r="FB235" s="184"/>
      <c r="FC235" s="184"/>
      <c r="FD235" s="184"/>
      <c r="FE235" s="184"/>
      <c r="FF235" s="184"/>
      <c r="FG235" s="184"/>
      <c r="FH235" s="184"/>
      <c r="FI235" s="184"/>
      <c r="FJ235" s="184"/>
      <c r="FK235" s="184"/>
    </row>
    <row r="236" spans="1:16384" ht="21" customHeight="1" x14ac:dyDescent="0.15">
      <c r="A236" s="13">
        <v>229</v>
      </c>
      <c r="B236" s="13" t="s">
        <v>348</v>
      </c>
      <c r="C236" s="169"/>
      <c r="D236" s="38">
        <v>1</v>
      </c>
      <c r="E236" s="89"/>
      <c r="F236" s="38">
        <v>1</v>
      </c>
      <c r="G236" s="38">
        <v>1</v>
      </c>
      <c r="H236" s="38">
        <v>1</v>
      </c>
      <c r="I236" s="38"/>
      <c r="J236" s="38"/>
      <c r="K236" s="38">
        <v>1</v>
      </c>
      <c r="L236" s="38">
        <v>1</v>
      </c>
      <c r="M236" s="38"/>
      <c r="N236" s="38"/>
      <c r="O236" s="38"/>
      <c r="P236" s="38"/>
      <c r="Q236" s="38">
        <v>1</v>
      </c>
      <c r="R236" s="38">
        <v>1</v>
      </c>
      <c r="S236" s="38"/>
      <c r="T236" s="89">
        <v>1</v>
      </c>
      <c r="U236" s="170" t="s">
        <v>547</v>
      </c>
      <c r="V236" s="38"/>
      <c r="W236" s="38">
        <v>1</v>
      </c>
      <c r="X236" s="38">
        <v>1</v>
      </c>
      <c r="Y236" s="89"/>
      <c r="Z236" s="38"/>
      <c r="AA236" s="89">
        <v>1</v>
      </c>
      <c r="AB236" s="38">
        <v>1</v>
      </c>
      <c r="AC236" s="89"/>
      <c r="AD236" s="38"/>
      <c r="AE236" s="38"/>
      <c r="AF236" s="171" t="s">
        <v>1040</v>
      </c>
      <c r="AG236" s="108"/>
      <c r="AH236" s="108"/>
      <c r="AI236" s="184"/>
      <c r="AJ236" s="184"/>
      <c r="AK236" s="184"/>
      <c r="AL236" s="184"/>
      <c r="AM236" s="184"/>
      <c r="AN236" s="184"/>
      <c r="AO236" s="184"/>
      <c r="AP236" s="184"/>
      <c r="AQ236" s="184"/>
      <c r="AR236" s="184"/>
      <c r="AS236" s="184"/>
      <c r="AT236" s="184"/>
      <c r="AU236" s="184"/>
      <c r="AV236" s="184"/>
      <c r="AW236" s="184"/>
      <c r="AX236" s="184"/>
      <c r="AY236" s="184"/>
      <c r="AZ236" s="184"/>
      <c r="BA236" s="184"/>
      <c r="BB236" s="184"/>
      <c r="BC236" s="184"/>
      <c r="BD236" s="184"/>
      <c r="BE236" s="184"/>
      <c r="BF236" s="184"/>
      <c r="BG236" s="184"/>
      <c r="BH236" s="184"/>
      <c r="BI236" s="184"/>
      <c r="BJ236" s="184"/>
      <c r="BK236" s="184"/>
      <c r="BL236" s="184"/>
      <c r="BM236" s="184"/>
      <c r="BN236" s="184"/>
      <c r="BO236" s="184"/>
      <c r="BP236" s="184"/>
      <c r="BQ236" s="184"/>
      <c r="BR236" s="184"/>
      <c r="BS236" s="184"/>
      <c r="BT236" s="184"/>
      <c r="BU236" s="184"/>
      <c r="BV236" s="184"/>
      <c r="BW236" s="184"/>
      <c r="BX236" s="184"/>
      <c r="BY236" s="184"/>
      <c r="BZ236" s="184"/>
      <c r="CA236" s="184"/>
      <c r="CB236" s="184"/>
      <c r="CC236" s="184"/>
      <c r="CD236" s="184"/>
      <c r="CE236" s="184"/>
      <c r="CF236" s="184"/>
      <c r="CG236" s="184"/>
      <c r="CH236" s="184"/>
      <c r="CI236" s="184"/>
      <c r="CJ236" s="184"/>
      <c r="CK236" s="184"/>
      <c r="CL236" s="184"/>
      <c r="CM236" s="184"/>
      <c r="CN236" s="184"/>
      <c r="CO236" s="184"/>
      <c r="CP236" s="184"/>
      <c r="CQ236" s="184"/>
      <c r="CR236" s="184"/>
      <c r="CS236" s="184"/>
      <c r="CT236" s="184"/>
      <c r="CU236" s="184"/>
      <c r="CV236" s="184"/>
      <c r="CW236" s="184"/>
      <c r="CX236" s="184"/>
      <c r="CY236" s="184"/>
      <c r="CZ236" s="184"/>
      <c r="DA236" s="184"/>
      <c r="DB236" s="184"/>
      <c r="DC236" s="184"/>
      <c r="DD236" s="184"/>
      <c r="DE236" s="184"/>
      <c r="DF236" s="184"/>
      <c r="DG236" s="184"/>
      <c r="DH236" s="184"/>
      <c r="DI236" s="184"/>
      <c r="DJ236" s="184"/>
      <c r="DK236" s="184"/>
      <c r="DL236" s="184"/>
      <c r="DM236" s="184"/>
      <c r="DN236" s="184"/>
      <c r="DO236" s="184"/>
      <c r="DP236" s="184"/>
      <c r="DQ236" s="184"/>
      <c r="DR236" s="184"/>
      <c r="DS236" s="184"/>
      <c r="DT236" s="184"/>
      <c r="DU236" s="184"/>
      <c r="DV236" s="184"/>
      <c r="DW236" s="184"/>
      <c r="DX236" s="184"/>
      <c r="DY236" s="184"/>
      <c r="DZ236" s="184"/>
      <c r="EA236" s="184"/>
      <c r="EB236" s="184"/>
      <c r="EC236" s="184"/>
      <c r="ED236" s="184"/>
      <c r="EE236" s="184"/>
      <c r="EF236" s="184"/>
      <c r="EG236" s="184"/>
      <c r="EH236" s="184"/>
      <c r="EI236" s="184"/>
      <c r="EJ236" s="184"/>
      <c r="EK236" s="184"/>
      <c r="EL236" s="184"/>
      <c r="EM236" s="184"/>
      <c r="EN236" s="184"/>
      <c r="EO236" s="184"/>
      <c r="EP236" s="184"/>
      <c r="EQ236" s="184"/>
      <c r="ER236" s="184"/>
      <c r="ES236" s="184"/>
      <c r="ET236" s="184"/>
      <c r="EU236" s="184"/>
      <c r="EV236" s="184"/>
      <c r="EW236" s="184"/>
      <c r="EX236" s="184"/>
      <c r="EY236" s="184"/>
      <c r="EZ236" s="184"/>
      <c r="FA236" s="184"/>
      <c r="FB236" s="184"/>
      <c r="FC236" s="184"/>
      <c r="FD236" s="184"/>
      <c r="FE236" s="184"/>
      <c r="FF236" s="184"/>
      <c r="FG236" s="184"/>
      <c r="FH236" s="184"/>
      <c r="FI236" s="184"/>
      <c r="FJ236" s="184"/>
      <c r="FK236" s="184"/>
    </row>
    <row r="237" spans="1:16384" ht="21" customHeight="1" x14ac:dyDescent="0.15">
      <c r="A237" s="13">
        <v>230</v>
      </c>
      <c r="B237" s="13" t="s">
        <v>348</v>
      </c>
      <c r="C237" s="169"/>
      <c r="D237" s="38"/>
      <c r="E237" s="89">
        <v>1</v>
      </c>
      <c r="F237" s="38"/>
      <c r="G237" s="38"/>
      <c r="H237" s="38"/>
      <c r="I237" s="38"/>
      <c r="J237" s="38"/>
      <c r="K237" s="38"/>
      <c r="L237" s="38">
        <v>1</v>
      </c>
      <c r="M237" s="38">
        <v>1</v>
      </c>
      <c r="N237" s="38"/>
      <c r="O237" s="38"/>
      <c r="P237" s="38">
        <v>1</v>
      </c>
      <c r="Q237" s="38"/>
      <c r="R237" s="38"/>
      <c r="S237" s="38">
        <v>1</v>
      </c>
      <c r="T237" s="89"/>
      <c r="U237" s="172" t="s">
        <v>548</v>
      </c>
      <c r="V237" s="38">
        <v>1</v>
      </c>
      <c r="W237" s="38">
        <v>1</v>
      </c>
      <c r="X237" s="38"/>
      <c r="Y237" s="89"/>
      <c r="Z237" s="38">
        <v>1</v>
      </c>
      <c r="AA237" s="89"/>
      <c r="AB237" s="38">
        <v>1</v>
      </c>
      <c r="AC237" s="89"/>
      <c r="AD237" s="38"/>
      <c r="AE237" s="38"/>
      <c r="AF237" s="174" t="s">
        <v>1041</v>
      </c>
      <c r="AG237" s="108"/>
      <c r="AH237" s="108"/>
      <c r="AI237" s="184"/>
      <c r="AJ237" s="184"/>
      <c r="AK237" s="184"/>
      <c r="AL237" s="184"/>
      <c r="AM237" s="184"/>
      <c r="AN237" s="184"/>
      <c r="AO237" s="184"/>
      <c r="AP237" s="184"/>
      <c r="AQ237" s="184"/>
      <c r="AR237" s="184"/>
      <c r="AS237" s="184"/>
      <c r="AT237" s="184"/>
      <c r="AU237" s="184"/>
      <c r="AV237" s="184"/>
      <c r="AW237" s="184"/>
      <c r="AX237" s="184"/>
      <c r="AY237" s="184"/>
      <c r="AZ237" s="184"/>
      <c r="BA237" s="184"/>
      <c r="BB237" s="184"/>
      <c r="BC237" s="184"/>
      <c r="BD237" s="184"/>
      <c r="BE237" s="184"/>
      <c r="BF237" s="184"/>
      <c r="BG237" s="184"/>
      <c r="BH237" s="184"/>
      <c r="BI237" s="184"/>
      <c r="BJ237" s="184"/>
      <c r="BK237" s="184"/>
      <c r="BL237" s="184"/>
      <c r="BM237" s="184"/>
      <c r="BN237" s="184"/>
      <c r="BO237" s="184"/>
      <c r="BP237" s="184"/>
      <c r="BQ237" s="184"/>
      <c r="BR237" s="184"/>
      <c r="BS237" s="184"/>
      <c r="BT237" s="184"/>
      <c r="BU237" s="184"/>
      <c r="BV237" s="184"/>
      <c r="BW237" s="184"/>
      <c r="BX237" s="184"/>
      <c r="BY237" s="184"/>
      <c r="BZ237" s="184"/>
      <c r="CA237" s="184"/>
      <c r="CB237" s="184"/>
      <c r="CC237" s="184"/>
      <c r="CD237" s="184"/>
      <c r="CE237" s="184"/>
      <c r="CF237" s="184"/>
      <c r="CG237" s="184"/>
      <c r="CH237" s="184"/>
      <c r="CI237" s="184"/>
      <c r="CJ237" s="184"/>
      <c r="CK237" s="184"/>
      <c r="CL237" s="184"/>
      <c r="CM237" s="184"/>
      <c r="CN237" s="184"/>
      <c r="CO237" s="184"/>
      <c r="CP237" s="184"/>
      <c r="CQ237" s="184"/>
      <c r="CR237" s="184"/>
      <c r="CS237" s="184"/>
      <c r="CT237" s="184"/>
      <c r="CU237" s="184"/>
      <c r="CV237" s="184"/>
      <c r="CW237" s="184"/>
      <c r="CX237" s="184"/>
      <c r="CY237" s="184"/>
      <c r="CZ237" s="184"/>
      <c r="DA237" s="184"/>
      <c r="DB237" s="184"/>
      <c r="DC237" s="184"/>
      <c r="DD237" s="184"/>
      <c r="DE237" s="184"/>
      <c r="DF237" s="184"/>
      <c r="DG237" s="184"/>
      <c r="DH237" s="184"/>
      <c r="DI237" s="184"/>
      <c r="DJ237" s="184"/>
      <c r="DK237" s="184"/>
      <c r="DL237" s="184"/>
      <c r="DM237" s="184"/>
      <c r="DN237" s="184"/>
      <c r="DO237" s="184"/>
      <c r="DP237" s="184"/>
      <c r="DQ237" s="184"/>
      <c r="DR237" s="184"/>
      <c r="DS237" s="184"/>
      <c r="DT237" s="184"/>
      <c r="DU237" s="184"/>
      <c r="DV237" s="184"/>
      <c r="DW237" s="184"/>
      <c r="DX237" s="184"/>
      <c r="DY237" s="184"/>
      <c r="DZ237" s="184"/>
      <c r="EA237" s="184"/>
      <c r="EB237" s="184"/>
      <c r="EC237" s="184"/>
      <c r="ED237" s="184"/>
      <c r="EE237" s="184"/>
      <c r="EF237" s="184"/>
      <c r="EG237" s="184"/>
      <c r="EH237" s="184"/>
      <c r="EI237" s="184"/>
      <c r="EJ237" s="184"/>
      <c r="EK237" s="184"/>
      <c r="EL237" s="184"/>
      <c r="EM237" s="184"/>
      <c r="EN237" s="184"/>
      <c r="EO237" s="184"/>
      <c r="EP237" s="184"/>
      <c r="EQ237" s="184"/>
      <c r="ER237" s="184"/>
      <c r="ES237" s="184"/>
      <c r="ET237" s="184"/>
      <c r="EU237" s="184"/>
      <c r="EV237" s="184"/>
      <c r="EW237" s="184"/>
      <c r="EX237" s="184"/>
      <c r="EY237" s="184"/>
      <c r="EZ237" s="184"/>
      <c r="FA237" s="184"/>
      <c r="FB237" s="184"/>
      <c r="FC237" s="184"/>
      <c r="FD237" s="184"/>
      <c r="FE237" s="184"/>
      <c r="FF237" s="184"/>
      <c r="FG237" s="184"/>
      <c r="FH237" s="184"/>
      <c r="FI237" s="184"/>
      <c r="FJ237" s="184"/>
      <c r="FK237" s="184"/>
    </row>
    <row r="238" spans="1:16384" ht="21" customHeight="1" x14ac:dyDescent="0.15">
      <c r="A238" s="13">
        <v>231</v>
      </c>
      <c r="B238" s="13" t="s">
        <v>348</v>
      </c>
      <c r="C238" s="169"/>
      <c r="D238" s="38"/>
      <c r="E238" s="89">
        <v>1</v>
      </c>
      <c r="F238" s="38"/>
      <c r="G238" s="38"/>
      <c r="H238" s="38"/>
      <c r="I238" s="38"/>
      <c r="J238" s="38"/>
      <c r="K238" s="38"/>
      <c r="L238" s="38">
        <v>1</v>
      </c>
      <c r="M238" s="38"/>
      <c r="N238" s="38"/>
      <c r="O238" s="38">
        <v>1</v>
      </c>
      <c r="P238" s="38"/>
      <c r="Q238" s="38"/>
      <c r="R238" s="38"/>
      <c r="S238" s="38">
        <v>1</v>
      </c>
      <c r="T238" s="89"/>
      <c r="U238" s="172" t="s">
        <v>549</v>
      </c>
      <c r="V238" s="38">
        <v>1</v>
      </c>
      <c r="W238" s="38">
        <v>1</v>
      </c>
      <c r="X238" s="38"/>
      <c r="Y238" s="89">
        <v>1</v>
      </c>
      <c r="Z238" s="38"/>
      <c r="AA238" s="89">
        <v>1</v>
      </c>
      <c r="AB238" s="38">
        <v>1</v>
      </c>
      <c r="AC238" s="89"/>
      <c r="AD238" s="38"/>
      <c r="AE238" s="38"/>
      <c r="AF238" s="171" t="s">
        <v>1042</v>
      </c>
      <c r="AG238" s="108"/>
      <c r="AH238" s="108"/>
      <c r="AI238" s="184"/>
      <c r="AJ238" s="184"/>
      <c r="AK238" s="184"/>
      <c r="AL238" s="184"/>
      <c r="AM238" s="184"/>
      <c r="AN238" s="184"/>
      <c r="AO238" s="184"/>
      <c r="AP238" s="184"/>
      <c r="AQ238" s="184"/>
      <c r="AR238" s="184"/>
      <c r="AS238" s="184"/>
      <c r="AT238" s="184"/>
      <c r="AU238" s="184"/>
      <c r="AV238" s="184"/>
      <c r="AW238" s="184"/>
      <c r="AX238" s="184"/>
      <c r="AY238" s="184"/>
      <c r="AZ238" s="184"/>
      <c r="BA238" s="184"/>
      <c r="BB238" s="184"/>
      <c r="BC238" s="184"/>
      <c r="BD238" s="184"/>
      <c r="BE238" s="184"/>
      <c r="BF238" s="184"/>
      <c r="BG238" s="184"/>
      <c r="BH238" s="184"/>
      <c r="BI238" s="184"/>
      <c r="BJ238" s="184"/>
      <c r="BK238" s="184"/>
      <c r="BL238" s="184"/>
      <c r="BM238" s="184"/>
      <c r="BN238" s="184"/>
      <c r="BO238" s="184"/>
      <c r="BP238" s="184"/>
      <c r="BQ238" s="184"/>
      <c r="BR238" s="184"/>
      <c r="BS238" s="184"/>
      <c r="BT238" s="184"/>
      <c r="BU238" s="184"/>
      <c r="BV238" s="184"/>
      <c r="BW238" s="184"/>
      <c r="BX238" s="184"/>
      <c r="BY238" s="184"/>
      <c r="BZ238" s="184"/>
      <c r="CA238" s="184"/>
      <c r="CB238" s="184"/>
      <c r="CC238" s="184"/>
      <c r="CD238" s="184"/>
      <c r="CE238" s="184"/>
      <c r="CF238" s="184"/>
      <c r="CG238" s="184"/>
      <c r="CH238" s="184"/>
      <c r="CI238" s="184"/>
      <c r="CJ238" s="184"/>
      <c r="CK238" s="184"/>
      <c r="CL238" s="184"/>
      <c r="CM238" s="184"/>
      <c r="CN238" s="184"/>
      <c r="CO238" s="184"/>
      <c r="CP238" s="184"/>
      <c r="CQ238" s="184"/>
      <c r="CR238" s="184"/>
      <c r="CS238" s="184"/>
      <c r="CT238" s="184"/>
      <c r="CU238" s="184"/>
      <c r="CV238" s="184"/>
      <c r="CW238" s="184"/>
      <c r="CX238" s="184"/>
      <c r="CY238" s="184"/>
      <c r="CZ238" s="184"/>
      <c r="DA238" s="184"/>
      <c r="DB238" s="184"/>
      <c r="DC238" s="184"/>
      <c r="DD238" s="184"/>
      <c r="DE238" s="184"/>
      <c r="DF238" s="184"/>
      <c r="DG238" s="184"/>
      <c r="DH238" s="184"/>
      <c r="DI238" s="184"/>
      <c r="DJ238" s="184"/>
      <c r="DK238" s="184"/>
      <c r="DL238" s="184"/>
      <c r="DM238" s="184"/>
      <c r="DN238" s="184"/>
      <c r="DO238" s="184"/>
      <c r="DP238" s="184"/>
      <c r="DQ238" s="184"/>
      <c r="DR238" s="184"/>
      <c r="DS238" s="184"/>
      <c r="DT238" s="184"/>
      <c r="DU238" s="184"/>
      <c r="DV238" s="184"/>
      <c r="DW238" s="184"/>
      <c r="DX238" s="184"/>
      <c r="DY238" s="184"/>
      <c r="DZ238" s="184"/>
      <c r="EA238" s="184"/>
      <c r="EB238" s="184"/>
      <c r="EC238" s="184"/>
      <c r="ED238" s="184"/>
      <c r="EE238" s="184"/>
      <c r="EF238" s="184"/>
      <c r="EG238" s="184"/>
      <c r="EH238" s="184"/>
      <c r="EI238" s="184"/>
      <c r="EJ238" s="184"/>
      <c r="EK238" s="184"/>
      <c r="EL238" s="184"/>
      <c r="EM238" s="184"/>
      <c r="EN238" s="184"/>
      <c r="EO238" s="184"/>
      <c r="EP238" s="184"/>
      <c r="EQ238" s="184"/>
      <c r="ER238" s="184"/>
      <c r="ES238" s="184"/>
      <c r="ET238" s="184"/>
      <c r="EU238" s="184"/>
      <c r="EV238" s="184"/>
      <c r="EW238" s="184"/>
      <c r="EX238" s="184"/>
      <c r="EY238" s="184"/>
      <c r="EZ238" s="184"/>
      <c r="FA238" s="184"/>
      <c r="FB238" s="184"/>
      <c r="FC238" s="184"/>
      <c r="FD238" s="184"/>
      <c r="FE238" s="184"/>
      <c r="FF238" s="184"/>
      <c r="FG238" s="184"/>
      <c r="FH238" s="184"/>
      <c r="FI238" s="184"/>
      <c r="FJ238" s="184"/>
      <c r="FK238" s="184"/>
    </row>
    <row r="239" spans="1:16384" ht="21" customHeight="1" x14ac:dyDescent="0.15">
      <c r="A239" s="13">
        <v>232</v>
      </c>
      <c r="B239" s="13" t="s">
        <v>348</v>
      </c>
      <c r="C239" s="169"/>
      <c r="D239" s="38"/>
      <c r="E239" s="89">
        <v>1</v>
      </c>
      <c r="F239" s="38"/>
      <c r="G239" s="38"/>
      <c r="H239" s="38"/>
      <c r="I239" s="38"/>
      <c r="J239" s="38"/>
      <c r="K239" s="38"/>
      <c r="L239" s="38">
        <v>1</v>
      </c>
      <c r="M239" s="38"/>
      <c r="N239" s="38"/>
      <c r="O239" s="38"/>
      <c r="P239" s="38">
        <v>1</v>
      </c>
      <c r="Q239" s="38"/>
      <c r="R239" s="38">
        <v>1</v>
      </c>
      <c r="S239" s="38"/>
      <c r="T239" s="89"/>
      <c r="U239" s="172" t="s">
        <v>433</v>
      </c>
      <c r="V239" s="38">
        <v>1</v>
      </c>
      <c r="W239" s="38"/>
      <c r="X239" s="38">
        <v>1</v>
      </c>
      <c r="Y239" s="89"/>
      <c r="Z239" s="38"/>
      <c r="AA239" s="89">
        <v>1</v>
      </c>
      <c r="AB239" s="38">
        <v>1</v>
      </c>
      <c r="AC239" s="89"/>
      <c r="AD239" s="38"/>
      <c r="AE239" s="38"/>
      <c r="AF239" s="171" t="s">
        <v>1043</v>
      </c>
      <c r="AG239" s="108"/>
      <c r="AH239" s="108"/>
      <c r="AI239" s="184"/>
      <c r="AJ239" s="184"/>
      <c r="AK239" s="184"/>
      <c r="AL239" s="184"/>
      <c r="AM239" s="184"/>
      <c r="AN239" s="184"/>
      <c r="AO239" s="184"/>
      <c r="AP239" s="184"/>
      <c r="AQ239" s="184"/>
      <c r="AR239" s="184"/>
      <c r="AS239" s="184"/>
      <c r="AT239" s="184"/>
      <c r="AU239" s="184"/>
      <c r="AV239" s="184"/>
      <c r="AW239" s="184"/>
      <c r="AX239" s="184"/>
      <c r="AY239" s="184"/>
      <c r="AZ239" s="184"/>
      <c r="BA239" s="184"/>
      <c r="BB239" s="184"/>
      <c r="BC239" s="184"/>
      <c r="BD239" s="184"/>
      <c r="BE239" s="184"/>
      <c r="BF239" s="184"/>
      <c r="BG239" s="184"/>
      <c r="BH239" s="184"/>
      <c r="BI239" s="184"/>
      <c r="BJ239" s="184"/>
      <c r="BK239" s="184"/>
      <c r="BL239" s="184"/>
      <c r="BM239" s="184"/>
      <c r="BN239" s="184"/>
      <c r="BO239" s="184"/>
      <c r="BP239" s="184"/>
      <c r="BQ239" s="184"/>
      <c r="BR239" s="184"/>
      <c r="BS239" s="184"/>
      <c r="BT239" s="184"/>
      <c r="BU239" s="184"/>
      <c r="BV239" s="184"/>
      <c r="BW239" s="184"/>
      <c r="BX239" s="184"/>
      <c r="BY239" s="184"/>
      <c r="BZ239" s="184"/>
      <c r="CA239" s="184"/>
      <c r="CB239" s="184"/>
      <c r="CC239" s="184"/>
      <c r="CD239" s="184"/>
      <c r="CE239" s="184"/>
      <c r="CF239" s="184"/>
      <c r="CG239" s="184"/>
      <c r="CH239" s="184"/>
      <c r="CI239" s="184"/>
      <c r="CJ239" s="184"/>
      <c r="CK239" s="184"/>
      <c r="CL239" s="184"/>
      <c r="CM239" s="184"/>
      <c r="CN239" s="184"/>
      <c r="CO239" s="184"/>
      <c r="CP239" s="184"/>
      <c r="CQ239" s="184"/>
      <c r="CR239" s="184"/>
      <c r="CS239" s="184"/>
      <c r="CT239" s="184"/>
      <c r="CU239" s="184"/>
      <c r="CV239" s="184"/>
      <c r="CW239" s="184"/>
      <c r="CX239" s="184"/>
      <c r="CY239" s="184"/>
      <c r="CZ239" s="184"/>
      <c r="DA239" s="184"/>
      <c r="DB239" s="184"/>
      <c r="DC239" s="184"/>
      <c r="DD239" s="184"/>
      <c r="DE239" s="184"/>
      <c r="DF239" s="184"/>
      <c r="DG239" s="184"/>
      <c r="DH239" s="184"/>
      <c r="DI239" s="184"/>
      <c r="DJ239" s="184"/>
      <c r="DK239" s="184"/>
      <c r="DL239" s="184"/>
      <c r="DM239" s="184"/>
      <c r="DN239" s="184"/>
      <c r="DO239" s="184"/>
      <c r="DP239" s="184"/>
      <c r="DQ239" s="184"/>
      <c r="DR239" s="184"/>
      <c r="DS239" s="184"/>
      <c r="DT239" s="184"/>
      <c r="DU239" s="184"/>
      <c r="DV239" s="184"/>
      <c r="DW239" s="184"/>
      <c r="DX239" s="184"/>
      <c r="DY239" s="184"/>
      <c r="DZ239" s="184"/>
      <c r="EA239" s="184"/>
      <c r="EB239" s="184"/>
      <c r="EC239" s="184"/>
      <c r="ED239" s="184"/>
      <c r="EE239" s="184"/>
      <c r="EF239" s="184"/>
      <c r="EG239" s="184"/>
      <c r="EH239" s="184"/>
      <c r="EI239" s="184"/>
      <c r="EJ239" s="184"/>
      <c r="EK239" s="184"/>
      <c r="EL239" s="184"/>
      <c r="EM239" s="184"/>
      <c r="EN239" s="184"/>
      <c r="EO239" s="184"/>
      <c r="EP239" s="184"/>
      <c r="EQ239" s="184"/>
      <c r="ER239" s="184"/>
      <c r="ES239" s="184"/>
      <c r="ET239" s="184"/>
      <c r="EU239" s="184"/>
      <c r="EV239" s="184"/>
      <c r="EW239" s="184"/>
      <c r="EX239" s="184"/>
      <c r="EY239" s="184"/>
      <c r="EZ239" s="184"/>
      <c r="FA239" s="184"/>
      <c r="FB239" s="184"/>
      <c r="FC239" s="184"/>
      <c r="FD239" s="184"/>
      <c r="FE239" s="184"/>
      <c r="FF239" s="184"/>
      <c r="FG239" s="184"/>
      <c r="FH239" s="184"/>
      <c r="FI239" s="184"/>
      <c r="FJ239" s="184"/>
      <c r="FK239" s="184"/>
    </row>
    <row r="240" spans="1:16384" ht="21" customHeight="1" x14ac:dyDescent="0.15">
      <c r="A240" s="13">
        <v>233</v>
      </c>
      <c r="B240" s="13" t="s">
        <v>348</v>
      </c>
      <c r="C240" s="169"/>
      <c r="D240" s="38">
        <v>1</v>
      </c>
      <c r="E240" s="89"/>
      <c r="F240" s="38">
        <v>1</v>
      </c>
      <c r="G240" s="38">
        <v>1</v>
      </c>
      <c r="H240" s="38">
        <v>1</v>
      </c>
      <c r="I240" s="38"/>
      <c r="J240" s="38">
        <v>1</v>
      </c>
      <c r="K240" s="38"/>
      <c r="L240" s="38"/>
      <c r="M240" s="38"/>
      <c r="N240" s="38"/>
      <c r="O240" s="38"/>
      <c r="P240" s="38"/>
      <c r="Q240" s="38">
        <v>1</v>
      </c>
      <c r="R240" s="38">
        <v>1</v>
      </c>
      <c r="S240" s="38"/>
      <c r="T240" s="89"/>
      <c r="U240" s="172" t="s">
        <v>550</v>
      </c>
      <c r="V240" s="38"/>
      <c r="W240" s="38"/>
      <c r="X240" s="38">
        <v>1</v>
      </c>
      <c r="Y240" s="89"/>
      <c r="Z240" s="38"/>
      <c r="AA240" s="89">
        <v>1</v>
      </c>
      <c r="AB240" s="38">
        <v>1</v>
      </c>
      <c r="AC240" s="89"/>
      <c r="AD240" s="38"/>
      <c r="AE240" s="38"/>
      <c r="AF240" s="171" t="s">
        <v>1044</v>
      </c>
      <c r="AG240" s="108"/>
      <c r="AH240" s="108"/>
      <c r="AI240" s="184"/>
      <c r="AJ240" s="184"/>
      <c r="AK240" s="184"/>
      <c r="AL240" s="184"/>
      <c r="AM240" s="184"/>
      <c r="AN240" s="184"/>
      <c r="AO240" s="184"/>
      <c r="AP240" s="184"/>
      <c r="AQ240" s="184"/>
      <c r="AR240" s="184"/>
      <c r="AS240" s="184"/>
      <c r="AT240" s="184"/>
      <c r="AU240" s="184"/>
      <c r="AV240" s="184"/>
      <c r="AW240" s="184"/>
      <c r="AX240" s="184"/>
      <c r="AY240" s="184"/>
      <c r="AZ240" s="184"/>
      <c r="BA240" s="184"/>
      <c r="BB240" s="184"/>
      <c r="BC240" s="184"/>
      <c r="BD240" s="184"/>
      <c r="BE240" s="184"/>
      <c r="BF240" s="184"/>
      <c r="BG240" s="184"/>
      <c r="BH240" s="184"/>
      <c r="BI240" s="184"/>
      <c r="BJ240" s="184"/>
      <c r="BK240" s="184"/>
      <c r="BL240" s="184"/>
      <c r="BM240" s="184"/>
      <c r="BN240" s="184"/>
      <c r="BO240" s="184"/>
      <c r="BP240" s="184"/>
      <c r="BQ240" s="184"/>
      <c r="BR240" s="184"/>
      <c r="BS240" s="184"/>
      <c r="BT240" s="184"/>
      <c r="BU240" s="184"/>
      <c r="BV240" s="184"/>
      <c r="BW240" s="184"/>
      <c r="BX240" s="184"/>
      <c r="BY240" s="184"/>
      <c r="BZ240" s="184"/>
      <c r="CA240" s="184"/>
      <c r="CB240" s="184"/>
      <c r="CC240" s="184"/>
      <c r="CD240" s="184"/>
      <c r="CE240" s="184"/>
      <c r="CF240" s="184"/>
      <c r="CG240" s="184"/>
      <c r="CH240" s="184"/>
      <c r="CI240" s="184"/>
      <c r="CJ240" s="184"/>
      <c r="CK240" s="184"/>
      <c r="CL240" s="184"/>
      <c r="CM240" s="184"/>
      <c r="CN240" s="184"/>
      <c r="CO240" s="184"/>
      <c r="CP240" s="184"/>
      <c r="CQ240" s="184"/>
      <c r="CR240" s="184"/>
      <c r="CS240" s="184"/>
      <c r="CT240" s="184"/>
      <c r="CU240" s="184"/>
      <c r="CV240" s="184"/>
      <c r="CW240" s="184"/>
      <c r="CX240" s="184"/>
      <c r="CY240" s="184"/>
      <c r="CZ240" s="184"/>
      <c r="DA240" s="184"/>
      <c r="DB240" s="184"/>
      <c r="DC240" s="184"/>
      <c r="DD240" s="184"/>
      <c r="DE240" s="184"/>
      <c r="DF240" s="184"/>
      <c r="DG240" s="184"/>
      <c r="DH240" s="184"/>
      <c r="DI240" s="184"/>
      <c r="DJ240" s="184"/>
      <c r="DK240" s="184"/>
      <c r="DL240" s="184"/>
      <c r="DM240" s="184"/>
      <c r="DN240" s="184"/>
      <c r="DO240" s="184"/>
      <c r="DP240" s="184"/>
      <c r="DQ240" s="184"/>
      <c r="DR240" s="184"/>
      <c r="DS240" s="184"/>
      <c r="DT240" s="184"/>
      <c r="DU240" s="184"/>
      <c r="DV240" s="184"/>
      <c r="DW240" s="184"/>
      <c r="DX240" s="184"/>
      <c r="DY240" s="184"/>
      <c r="DZ240" s="184"/>
      <c r="EA240" s="184"/>
      <c r="EB240" s="184"/>
      <c r="EC240" s="184"/>
      <c r="ED240" s="184"/>
      <c r="EE240" s="184"/>
      <c r="EF240" s="184"/>
      <c r="EG240" s="184"/>
      <c r="EH240" s="184"/>
      <c r="EI240" s="184"/>
      <c r="EJ240" s="184"/>
      <c r="EK240" s="184"/>
      <c r="EL240" s="184"/>
      <c r="EM240" s="184"/>
      <c r="EN240" s="184"/>
      <c r="EO240" s="184"/>
      <c r="EP240" s="184"/>
      <c r="EQ240" s="184"/>
      <c r="ER240" s="184"/>
      <c r="ES240" s="184"/>
      <c r="ET240" s="184"/>
      <c r="EU240" s="184"/>
      <c r="EV240" s="184"/>
      <c r="EW240" s="184"/>
      <c r="EX240" s="184"/>
      <c r="EY240" s="184"/>
      <c r="EZ240" s="184"/>
      <c r="FA240" s="184"/>
      <c r="FB240" s="184"/>
      <c r="FC240" s="184"/>
      <c r="FD240" s="184"/>
      <c r="FE240" s="184"/>
      <c r="FF240" s="184"/>
      <c r="FG240" s="184"/>
      <c r="FH240" s="184"/>
      <c r="FI240" s="184"/>
      <c r="FJ240" s="184"/>
      <c r="FK240" s="184"/>
    </row>
    <row r="241" spans="1:167" ht="21" customHeight="1" x14ac:dyDescent="0.15">
      <c r="A241" s="13">
        <v>234</v>
      </c>
      <c r="B241" s="13" t="s">
        <v>348</v>
      </c>
      <c r="C241" s="169"/>
      <c r="D241" s="38"/>
      <c r="E241" s="89">
        <v>1</v>
      </c>
      <c r="F241" s="38">
        <v>1</v>
      </c>
      <c r="G241" s="38">
        <v>1</v>
      </c>
      <c r="H241" s="38"/>
      <c r="I241" s="38"/>
      <c r="J241" s="38"/>
      <c r="K241" s="38"/>
      <c r="L241" s="38">
        <v>1</v>
      </c>
      <c r="M241" s="38"/>
      <c r="N241" s="38"/>
      <c r="O241" s="38">
        <v>1</v>
      </c>
      <c r="P241" s="38">
        <v>1</v>
      </c>
      <c r="Q241" s="38"/>
      <c r="R241" s="38">
        <v>1</v>
      </c>
      <c r="S241" s="38">
        <v>1</v>
      </c>
      <c r="T241" s="89">
        <v>1</v>
      </c>
      <c r="U241" s="172" t="s">
        <v>551</v>
      </c>
      <c r="V241" s="38">
        <v>1</v>
      </c>
      <c r="W241" s="38"/>
      <c r="X241" s="38">
        <v>1</v>
      </c>
      <c r="Y241" s="89"/>
      <c r="Z241" s="38">
        <v>1</v>
      </c>
      <c r="AA241" s="89"/>
      <c r="AB241" s="38">
        <v>1</v>
      </c>
      <c r="AC241" s="89"/>
      <c r="AD241" s="38"/>
      <c r="AE241" s="38"/>
      <c r="AF241" s="171" t="s">
        <v>1045</v>
      </c>
      <c r="AG241" s="108"/>
      <c r="AH241" s="108"/>
      <c r="AI241" s="184"/>
      <c r="AJ241" s="184"/>
      <c r="AK241" s="184"/>
      <c r="AL241" s="184"/>
      <c r="AM241" s="184"/>
      <c r="AN241" s="184"/>
      <c r="AO241" s="184"/>
      <c r="AP241" s="184"/>
      <c r="AQ241" s="184"/>
      <c r="AR241" s="184"/>
      <c r="AS241" s="184"/>
      <c r="AT241" s="184"/>
      <c r="AU241" s="184"/>
      <c r="AV241" s="184"/>
      <c r="AW241" s="184"/>
      <c r="AX241" s="184"/>
      <c r="AY241" s="184"/>
      <c r="AZ241" s="184"/>
      <c r="BA241" s="184"/>
      <c r="BB241" s="184"/>
      <c r="BC241" s="184"/>
      <c r="BD241" s="184"/>
      <c r="BE241" s="184"/>
      <c r="BF241" s="184"/>
      <c r="BG241" s="184"/>
      <c r="BH241" s="184"/>
      <c r="BI241" s="184"/>
      <c r="BJ241" s="184"/>
      <c r="BK241" s="184"/>
      <c r="BL241" s="184"/>
      <c r="BM241" s="184"/>
      <c r="BN241" s="184"/>
      <c r="BO241" s="184"/>
      <c r="BP241" s="184"/>
      <c r="BQ241" s="184"/>
      <c r="BR241" s="184"/>
      <c r="BS241" s="184"/>
      <c r="BT241" s="184"/>
      <c r="BU241" s="184"/>
      <c r="BV241" s="184"/>
      <c r="BW241" s="184"/>
      <c r="BX241" s="184"/>
      <c r="BY241" s="184"/>
      <c r="BZ241" s="184"/>
      <c r="CA241" s="184"/>
      <c r="CB241" s="184"/>
      <c r="CC241" s="184"/>
      <c r="CD241" s="184"/>
      <c r="CE241" s="184"/>
      <c r="CF241" s="184"/>
      <c r="CG241" s="184"/>
      <c r="CH241" s="184"/>
      <c r="CI241" s="184"/>
      <c r="CJ241" s="184"/>
      <c r="CK241" s="184"/>
      <c r="CL241" s="184"/>
      <c r="CM241" s="184"/>
      <c r="CN241" s="184"/>
      <c r="CO241" s="184"/>
      <c r="CP241" s="184"/>
      <c r="CQ241" s="184"/>
      <c r="CR241" s="184"/>
      <c r="CS241" s="184"/>
      <c r="CT241" s="184"/>
      <c r="CU241" s="184"/>
      <c r="CV241" s="184"/>
      <c r="CW241" s="184"/>
      <c r="CX241" s="184"/>
      <c r="CY241" s="184"/>
      <c r="CZ241" s="184"/>
      <c r="DA241" s="184"/>
      <c r="DB241" s="184"/>
      <c r="DC241" s="184"/>
      <c r="DD241" s="184"/>
      <c r="DE241" s="184"/>
      <c r="DF241" s="184"/>
      <c r="DG241" s="184"/>
      <c r="DH241" s="184"/>
      <c r="DI241" s="184"/>
      <c r="DJ241" s="184"/>
      <c r="DK241" s="184"/>
      <c r="DL241" s="184"/>
      <c r="DM241" s="184"/>
      <c r="DN241" s="184"/>
      <c r="DO241" s="184"/>
      <c r="DP241" s="184"/>
      <c r="DQ241" s="184"/>
      <c r="DR241" s="184"/>
      <c r="DS241" s="184"/>
      <c r="DT241" s="184"/>
      <c r="DU241" s="184"/>
      <c r="DV241" s="184"/>
      <c r="DW241" s="184"/>
      <c r="DX241" s="184"/>
      <c r="DY241" s="184"/>
      <c r="DZ241" s="184"/>
      <c r="EA241" s="184"/>
      <c r="EB241" s="184"/>
      <c r="EC241" s="184"/>
      <c r="ED241" s="184"/>
      <c r="EE241" s="184"/>
      <c r="EF241" s="184"/>
      <c r="EG241" s="184"/>
      <c r="EH241" s="184"/>
      <c r="EI241" s="184"/>
      <c r="EJ241" s="184"/>
      <c r="EK241" s="184"/>
      <c r="EL241" s="184"/>
      <c r="EM241" s="184"/>
      <c r="EN241" s="184"/>
      <c r="EO241" s="184"/>
      <c r="EP241" s="184"/>
      <c r="EQ241" s="184"/>
      <c r="ER241" s="184"/>
      <c r="ES241" s="184"/>
      <c r="ET241" s="184"/>
      <c r="EU241" s="184"/>
      <c r="EV241" s="184"/>
      <c r="EW241" s="184"/>
      <c r="EX241" s="184"/>
      <c r="EY241" s="184"/>
      <c r="EZ241" s="184"/>
      <c r="FA241" s="184"/>
      <c r="FB241" s="184"/>
      <c r="FC241" s="184"/>
      <c r="FD241" s="184"/>
      <c r="FE241" s="184"/>
      <c r="FF241" s="184"/>
      <c r="FG241" s="184"/>
      <c r="FH241" s="184"/>
      <c r="FI241" s="184"/>
      <c r="FJ241" s="184"/>
      <c r="FK241" s="184"/>
    </row>
    <row r="242" spans="1:167" ht="21" customHeight="1" x14ac:dyDescent="0.15">
      <c r="A242" s="13">
        <v>235</v>
      </c>
      <c r="B242" s="13" t="s">
        <v>348</v>
      </c>
      <c r="C242" s="169"/>
      <c r="D242" s="38"/>
      <c r="E242" s="89">
        <v>1</v>
      </c>
      <c r="F242" s="38">
        <v>1</v>
      </c>
      <c r="G242" s="38">
        <v>1</v>
      </c>
      <c r="H242" s="38"/>
      <c r="I242" s="38"/>
      <c r="J242" s="38"/>
      <c r="K242" s="38"/>
      <c r="L242" s="38"/>
      <c r="M242" s="38"/>
      <c r="N242" s="38"/>
      <c r="O242" s="38"/>
      <c r="P242" s="38">
        <v>1</v>
      </c>
      <c r="Q242" s="38"/>
      <c r="R242" s="38">
        <v>1</v>
      </c>
      <c r="S242" s="38"/>
      <c r="T242" s="89"/>
      <c r="U242" s="172" t="s">
        <v>209</v>
      </c>
      <c r="V242" s="38"/>
      <c r="W242" s="38"/>
      <c r="X242" s="38">
        <v>1</v>
      </c>
      <c r="Y242" s="89">
        <v>1</v>
      </c>
      <c r="Z242" s="38"/>
      <c r="AA242" s="89">
        <v>1</v>
      </c>
      <c r="AB242" s="38">
        <v>1</v>
      </c>
      <c r="AC242" s="89"/>
      <c r="AD242" s="38"/>
      <c r="AE242" s="38"/>
      <c r="AF242" s="171" t="s">
        <v>1046</v>
      </c>
      <c r="AG242" s="108"/>
      <c r="AH242" s="108"/>
      <c r="AI242" s="184"/>
      <c r="AJ242" s="184"/>
      <c r="AK242" s="184"/>
      <c r="AL242" s="184"/>
      <c r="AM242" s="184"/>
      <c r="AN242" s="184"/>
      <c r="AO242" s="184"/>
      <c r="AP242" s="184"/>
      <c r="AQ242" s="184"/>
      <c r="AR242" s="184"/>
      <c r="AS242" s="184"/>
      <c r="AT242" s="184"/>
      <c r="AU242" s="184"/>
      <c r="AV242" s="184"/>
      <c r="AW242" s="184"/>
      <c r="AX242" s="184"/>
      <c r="AY242" s="184"/>
      <c r="AZ242" s="184"/>
      <c r="BA242" s="184"/>
      <c r="BB242" s="184"/>
      <c r="BC242" s="184"/>
      <c r="BD242" s="184"/>
      <c r="BE242" s="184"/>
      <c r="BF242" s="184"/>
      <c r="BG242" s="184"/>
      <c r="BH242" s="184"/>
      <c r="BI242" s="184"/>
      <c r="BJ242" s="184"/>
      <c r="BK242" s="184"/>
      <c r="BL242" s="184"/>
      <c r="BM242" s="184"/>
      <c r="BN242" s="184"/>
      <c r="BO242" s="184"/>
      <c r="BP242" s="184"/>
      <c r="BQ242" s="184"/>
      <c r="BR242" s="184"/>
      <c r="BS242" s="184"/>
      <c r="BT242" s="184"/>
      <c r="BU242" s="184"/>
      <c r="BV242" s="184"/>
      <c r="BW242" s="184"/>
      <c r="BX242" s="184"/>
      <c r="BY242" s="184"/>
      <c r="BZ242" s="184"/>
      <c r="CA242" s="184"/>
      <c r="CB242" s="184"/>
      <c r="CC242" s="184"/>
      <c r="CD242" s="184"/>
      <c r="CE242" s="184"/>
      <c r="CF242" s="184"/>
      <c r="CG242" s="184"/>
      <c r="CH242" s="184"/>
      <c r="CI242" s="184"/>
      <c r="CJ242" s="184"/>
      <c r="CK242" s="184"/>
      <c r="CL242" s="184"/>
      <c r="CM242" s="184"/>
      <c r="CN242" s="184"/>
      <c r="CO242" s="184"/>
      <c r="CP242" s="184"/>
      <c r="CQ242" s="184"/>
      <c r="CR242" s="184"/>
      <c r="CS242" s="184"/>
      <c r="CT242" s="184"/>
      <c r="CU242" s="184"/>
      <c r="CV242" s="184"/>
      <c r="CW242" s="184"/>
      <c r="CX242" s="184"/>
      <c r="CY242" s="184"/>
      <c r="CZ242" s="184"/>
      <c r="DA242" s="184"/>
      <c r="DB242" s="184"/>
      <c r="DC242" s="184"/>
      <c r="DD242" s="184"/>
      <c r="DE242" s="184"/>
      <c r="DF242" s="184"/>
      <c r="DG242" s="184"/>
      <c r="DH242" s="184"/>
      <c r="DI242" s="184"/>
      <c r="DJ242" s="184"/>
      <c r="DK242" s="184"/>
      <c r="DL242" s="184"/>
      <c r="DM242" s="184"/>
      <c r="DN242" s="184"/>
      <c r="DO242" s="184"/>
      <c r="DP242" s="184"/>
      <c r="DQ242" s="184"/>
      <c r="DR242" s="184"/>
      <c r="DS242" s="184"/>
      <c r="DT242" s="184"/>
      <c r="DU242" s="184"/>
      <c r="DV242" s="184"/>
      <c r="DW242" s="184"/>
      <c r="DX242" s="184"/>
      <c r="DY242" s="184"/>
      <c r="DZ242" s="184"/>
      <c r="EA242" s="184"/>
      <c r="EB242" s="184"/>
      <c r="EC242" s="184"/>
      <c r="ED242" s="184"/>
      <c r="EE242" s="184"/>
      <c r="EF242" s="184"/>
      <c r="EG242" s="184"/>
      <c r="EH242" s="184"/>
      <c r="EI242" s="184"/>
      <c r="EJ242" s="184"/>
      <c r="EK242" s="184"/>
      <c r="EL242" s="184"/>
      <c r="EM242" s="184"/>
      <c r="EN242" s="184"/>
      <c r="EO242" s="184"/>
      <c r="EP242" s="184"/>
      <c r="EQ242" s="184"/>
      <c r="ER242" s="184"/>
      <c r="ES242" s="184"/>
      <c r="ET242" s="184"/>
      <c r="EU242" s="184"/>
      <c r="EV242" s="184"/>
      <c r="EW242" s="184"/>
      <c r="EX242" s="184"/>
      <c r="EY242" s="184"/>
      <c r="EZ242" s="184"/>
      <c r="FA242" s="184"/>
      <c r="FB242" s="184"/>
      <c r="FC242" s="184"/>
      <c r="FD242" s="184"/>
      <c r="FE242" s="184"/>
      <c r="FF242" s="184"/>
      <c r="FG242" s="184"/>
      <c r="FH242" s="184"/>
      <c r="FI242" s="184"/>
      <c r="FJ242" s="184"/>
      <c r="FK242" s="184"/>
    </row>
    <row r="243" spans="1:167" ht="21" customHeight="1" x14ac:dyDescent="0.15">
      <c r="A243" s="13">
        <v>236</v>
      </c>
      <c r="B243" s="13" t="s">
        <v>348</v>
      </c>
      <c r="C243" s="169"/>
      <c r="D243" s="38">
        <v>1</v>
      </c>
      <c r="E243" s="89"/>
      <c r="F243" s="38">
        <v>1</v>
      </c>
      <c r="G243" s="38"/>
      <c r="H243" s="38"/>
      <c r="I243" s="38"/>
      <c r="J243" s="38"/>
      <c r="K243" s="38"/>
      <c r="L243" s="38"/>
      <c r="M243" s="38"/>
      <c r="N243" s="38"/>
      <c r="O243" s="38"/>
      <c r="P243" s="38"/>
      <c r="Q243" s="38">
        <v>1</v>
      </c>
      <c r="R243" s="38">
        <v>1</v>
      </c>
      <c r="S243" s="38"/>
      <c r="T243" s="89"/>
      <c r="U243" s="172" t="s">
        <v>552</v>
      </c>
      <c r="V243" s="38"/>
      <c r="W243" s="38">
        <v>1</v>
      </c>
      <c r="X243" s="38"/>
      <c r="Y243" s="89"/>
      <c r="Z243" s="38">
        <v>1</v>
      </c>
      <c r="AA243" s="89"/>
      <c r="AB243" s="38">
        <v>1</v>
      </c>
      <c r="AC243" s="89"/>
      <c r="AD243" s="38"/>
      <c r="AE243" s="38"/>
      <c r="AF243" s="174" t="s">
        <v>1047</v>
      </c>
      <c r="AG243" s="108"/>
      <c r="AH243" s="108"/>
      <c r="AI243" s="184"/>
      <c r="AJ243" s="184"/>
      <c r="AK243" s="184"/>
      <c r="AL243" s="184"/>
      <c r="AM243" s="184"/>
      <c r="AN243" s="184"/>
      <c r="AO243" s="184"/>
      <c r="AP243" s="184"/>
      <c r="AQ243" s="184"/>
      <c r="AR243" s="184"/>
      <c r="AS243" s="184"/>
      <c r="AT243" s="184"/>
      <c r="AU243" s="184"/>
      <c r="AV243" s="184"/>
      <c r="AW243" s="184"/>
      <c r="AX243" s="184"/>
      <c r="AY243" s="184"/>
      <c r="AZ243" s="184"/>
      <c r="BA243" s="184"/>
      <c r="BB243" s="184"/>
      <c r="BC243" s="184"/>
      <c r="BD243" s="184"/>
      <c r="BE243" s="184"/>
      <c r="BF243" s="184"/>
      <c r="BG243" s="184"/>
      <c r="BH243" s="184"/>
      <c r="BI243" s="184"/>
      <c r="BJ243" s="184"/>
      <c r="BK243" s="184"/>
      <c r="BL243" s="184"/>
      <c r="BM243" s="184"/>
      <c r="BN243" s="184"/>
      <c r="BO243" s="184"/>
      <c r="BP243" s="184"/>
      <c r="BQ243" s="184"/>
      <c r="BR243" s="184"/>
      <c r="BS243" s="184"/>
      <c r="BT243" s="184"/>
      <c r="BU243" s="184"/>
      <c r="BV243" s="184"/>
      <c r="BW243" s="184"/>
      <c r="BX243" s="184"/>
      <c r="BY243" s="184"/>
      <c r="BZ243" s="184"/>
      <c r="CA243" s="184"/>
      <c r="CB243" s="184"/>
      <c r="CC243" s="184"/>
      <c r="CD243" s="184"/>
      <c r="CE243" s="184"/>
      <c r="CF243" s="184"/>
      <c r="CG243" s="184"/>
      <c r="CH243" s="184"/>
      <c r="CI243" s="184"/>
      <c r="CJ243" s="184"/>
      <c r="CK243" s="184"/>
      <c r="CL243" s="184"/>
      <c r="CM243" s="184"/>
      <c r="CN243" s="184"/>
      <c r="CO243" s="184"/>
      <c r="CP243" s="184"/>
      <c r="CQ243" s="184"/>
      <c r="CR243" s="184"/>
      <c r="CS243" s="184"/>
      <c r="CT243" s="184"/>
      <c r="CU243" s="184"/>
      <c r="CV243" s="184"/>
      <c r="CW243" s="184"/>
      <c r="CX243" s="184"/>
      <c r="CY243" s="184"/>
      <c r="CZ243" s="184"/>
      <c r="DA243" s="184"/>
      <c r="DB243" s="184"/>
      <c r="DC243" s="184"/>
      <c r="DD243" s="184"/>
      <c r="DE243" s="184"/>
      <c r="DF243" s="184"/>
      <c r="DG243" s="184"/>
      <c r="DH243" s="184"/>
      <c r="DI243" s="184"/>
      <c r="DJ243" s="184"/>
      <c r="DK243" s="184"/>
      <c r="DL243" s="184"/>
      <c r="DM243" s="184"/>
      <c r="DN243" s="184"/>
      <c r="DO243" s="184"/>
      <c r="DP243" s="184"/>
      <c r="DQ243" s="184"/>
      <c r="DR243" s="184"/>
      <c r="DS243" s="184"/>
      <c r="DT243" s="184"/>
      <c r="DU243" s="184"/>
      <c r="DV243" s="184"/>
      <c r="DW243" s="184"/>
      <c r="DX243" s="184"/>
      <c r="DY243" s="184"/>
      <c r="DZ243" s="184"/>
      <c r="EA243" s="184"/>
      <c r="EB243" s="184"/>
      <c r="EC243" s="184"/>
      <c r="ED243" s="184"/>
      <c r="EE243" s="184"/>
      <c r="EF243" s="184"/>
      <c r="EG243" s="184"/>
      <c r="EH243" s="184"/>
      <c r="EI243" s="184"/>
      <c r="EJ243" s="184"/>
      <c r="EK243" s="184"/>
      <c r="EL243" s="184"/>
      <c r="EM243" s="184"/>
      <c r="EN243" s="184"/>
      <c r="EO243" s="184"/>
      <c r="EP243" s="184"/>
      <c r="EQ243" s="184"/>
      <c r="ER243" s="184"/>
      <c r="ES243" s="184"/>
      <c r="ET243" s="184"/>
      <c r="EU243" s="184"/>
      <c r="EV243" s="184"/>
      <c r="EW243" s="184"/>
      <c r="EX243" s="184"/>
      <c r="EY243" s="184"/>
      <c r="EZ243" s="184"/>
      <c r="FA243" s="184"/>
      <c r="FB243" s="184"/>
      <c r="FC243" s="184"/>
      <c r="FD243" s="184"/>
      <c r="FE243" s="184"/>
      <c r="FF243" s="184"/>
      <c r="FG243" s="184"/>
      <c r="FH243" s="184"/>
      <c r="FI243" s="184"/>
      <c r="FJ243" s="184"/>
      <c r="FK243" s="184"/>
    </row>
    <row r="244" spans="1:167" ht="21" customHeight="1" x14ac:dyDescent="0.15">
      <c r="A244" s="13">
        <v>237</v>
      </c>
      <c r="B244" s="13" t="s">
        <v>348</v>
      </c>
      <c r="C244" s="169">
        <v>1</v>
      </c>
      <c r="D244" s="38"/>
      <c r="E244" s="89"/>
      <c r="F244" s="38">
        <v>1</v>
      </c>
      <c r="G244" s="38">
        <v>1</v>
      </c>
      <c r="H244" s="38">
        <v>1</v>
      </c>
      <c r="I244" s="38"/>
      <c r="J244" s="38"/>
      <c r="K244" s="38"/>
      <c r="L244" s="38">
        <v>1</v>
      </c>
      <c r="M244" s="38"/>
      <c r="N244" s="38"/>
      <c r="O244" s="38"/>
      <c r="P244" s="38"/>
      <c r="Q244" s="38"/>
      <c r="R244" s="38">
        <v>1</v>
      </c>
      <c r="S244" s="38"/>
      <c r="T244" s="89"/>
      <c r="U244" s="172" t="s">
        <v>553</v>
      </c>
      <c r="V244" s="38">
        <v>1</v>
      </c>
      <c r="W244" s="38">
        <v>1</v>
      </c>
      <c r="X244" s="38"/>
      <c r="Y244" s="89">
        <v>1</v>
      </c>
      <c r="Z244" s="38">
        <v>1</v>
      </c>
      <c r="AA244" s="89"/>
      <c r="AB244" s="38">
        <v>1</v>
      </c>
      <c r="AC244" s="89"/>
      <c r="AD244" s="38"/>
      <c r="AE244" s="38"/>
      <c r="AF244" s="171" t="s">
        <v>1048</v>
      </c>
      <c r="AG244" s="108"/>
      <c r="AH244" s="108"/>
      <c r="AI244" s="184"/>
      <c r="AJ244" s="184"/>
      <c r="AK244" s="184"/>
      <c r="AL244" s="184"/>
      <c r="AM244" s="184"/>
      <c r="AN244" s="184"/>
      <c r="AO244" s="184"/>
      <c r="AP244" s="184"/>
      <c r="AQ244" s="184"/>
      <c r="AR244" s="184"/>
      <c r="AS244" s="184"/>
      <c r="AT244" s="184"/>
      <c r="AU244" s="184"/>
      <c r="AV244" s="184"/>
      <c r="AW244" s="184"/>
      <c r="AX244" s="184"/>
      <c r="AY244" s="184"/>
      <c r="AZ244" s="184"/>
      <c r="BA244" s="184"/>
      <c r="BB244" s="184"/>
      <c r="BC244" s="184"/>
      <c r="BD244" s="184"/>
      <c r="BE244" s="184"/>
      <c r="BF244" s="184"/>
      <c r="BG244" s="184"/>
      <c r="BH244" s="184"/>
      <c r="BI244" s="184"/>
      <c r="BJ244" s="184"/>
      <c r="BK244" s="184"/>
      <c r="BL244" s="184"/>
      <c r="BM244" s="184"/>
      <c r="BN244" s="184"/>
      <c r="BO244" s="184"/>
      <c r="BP244" s="184"/>
      <c r="BQ244" s="184"/>
      <c r="BR244" s="184"/>
      <c r="BS244" s="184"/>
      <c r="BT244" s="184"/>
      <c r="BU244" s="184"/>
      <c r="BV244" s="184"/>
      <c r="BW244" s="184"/>
      <c r="BX244" s="184"/>
      <c r="BY244" s="184"/>
      <c r="BZ244" s="184"/>
      <c r="CA244" s="184"/>
      <c r="CB244" s="184"/>
      <c r="CC244" s="184"/>
      <c r="CD244" s="184"/>
      <c r="CE244" s="184"/>
      <c r="CF244" s="184"/>
      <c r="CG244" s="184"/>
      <c r="CH244" s="184"/>
      <c r="CI244" s="184"/>
      <c r="CJ244" s="184"/>
      <c r="CK244" s="184"/>
      <c r="CL244" s="184"/>
      <c r="CM244" s="184"/>
      <c r="CN244" s="184"/>
      <c r="CO244" s="184"/>
      <c r="CP244" s="184"/>
      <c r="CQ244" s="184"/>
      <c r="CR244" s="184"/>
      <c r="CS244" s="184"/>
      <c r="CT244" s="184"/>
      <c r="CU244" s="184"/>
      <c r="CV244" s="184"/>
      <c r="CW244" s="184"/>
      <c r="CX244" s="184"/>
      <c r="CY244" s="184"/>
      <c r="CZ244" s="184"/>
      <c r="DA244" s="184"/>
      <c r="DB244" s="184"/>
      <c r="DC244" s="184"/>
      <c r="DD244" s="184"/>
      <c r="DE244" s="184"/>
      <c r="DF244" s="184"/>
      <c r="DG244" s="184"/>
      <c r="DH244" s="184"/>
      <c r="DI244" s="184"/>
      <c r="DJ244" s="184"/>
      <c r="DK244" s="184"/>
      <c r="DL244" s="184"/>
      <c r="DM244" s="184"/>
      <c r="DN244" s="184"/>
      <c r="DO244" s="184"/>
      <c r="DP244" s="184"/>
      <c r="DQ244" s="184"/>
      <c r="DR244" s="184"/>
      <c r="DS244" s="184"/>
      <c r="DT244" s="184"/>
      <c r="DU244" s="184"/>
      <c r="DV244" s="184"/>
      <c r="DW244" s="184"/>
      <c r="DX244" s="184"/>
      <c r="DY244" s="184"/>
      <c r="DZ244" s="184"/>
      <c r="EA244" s="184"/>
      <c r="EB244" s="184"/>
      <c r="EC244" s="184"/>
      <c r="ED244" s="184"/>
      <c r="EE244" s="184"/>
      <c r="EF244" s="184"/>
      <c r="EG244" s="184"/>
      <c r="EH244" s="184"/>
      <c r="EI244" s="184"/>
      <c r="EJ244" s="184"/>
      <c r="EK244" s="184"/>
      <c r="EL244" s="184"/>
      <c r="EM244" s="184"/>
      <c r="EN244" s="184"/>
      <c r="EO244" s="184"/>
      <c r="EP244" s="184"/>
      <c r="EQ244" s="184"/>
      <c r="ER244" s="184"/>
      <c r="ES244" s="184"/>
      <c r="ET244" s="184"/>
      <c r="EU244" s="184"/>
      <c r="EV244" s="184"/>
      <c r="EW244" s="184"/>
      <c r="EX244" s="184"/>
      <c r="EY244" s="184"/>
      <c r="EZ244" s="184"/>
      <c r="FA244" s="184"/>
      <c r="FB244" s="184"/>
      <c r="FC244" s="184"/>
      <c r="FD244" s="184"/>
      <c r="FE244" s="184"/>
      <c r="FF244" s="184"/>
      <c r="FG244" s="184"/>
      <c r="FH244" s="184"/>
      <c r="FI244" s="184"/>
      <c r="FJ244" s="184"/>
      <c r="FK244" s="184"/>
    </row>
    <row r="245" spans="1:167" ht="21" customHeight="1" x14ac:dyDescent="0.15">
      <c r="A245" s="13">
        <v>238</v>
      </c>
      <c r="B245" s="13" t="s">
        <v>348</v>
      </c>
      <c r="C245" s="169"/>
      <c r="D245" s="38">
        <v>1</v>
      </c>
      <c r="E245" s="89"/>
      <c r="F245" s="38">
        <v>1</v>
      </c>
      <c r="G245" s="38">
        <v>1</v>
      </c>
      <c r="H245" s="38">
        <v>1</v>
      </c>
      <c r="I245" s="38"/>
      <c r="J245" s="38">
        <v>1</v>
      </c>
      <c r="K245" s="38"/>
      <c r="L245" s="38">
        <v>1</v>
      </c>
      <c r="M245" s="38"/>
      <c r="N245" s="38"/>
      <c r="O245" s="38"/>
      <c r="P245" s="38">
        <v>1</v>
      </c>
      <c r="Q245" s="38"/>
      <c r="R245" s="38">
        <v>1</v>
      </c>
      <c r="S245" s="38">
        <v>1</v>
      </c>
      <c r="T245" s="89"/>
      <c r="U245" s="172" t="s">
        <v>554</v>
      </c>
      <c r="V245" s="38"/>
      <c r="W245" s="38">
        <v>1</v>
      </c>
      <c r="X245" s="38"/>
      <c r="Y245" s="89">
        <v>1</v>
      </c>
      <c r="Z245" s="38"/>
      <c r="AA245" s="89">
        <v>1</v>
      </c>
      <c r="AB245" s="38">
        <v>1</v>
      </c>
      <c r="AC245" s="89"/>
      <c r="AD245" s="38"/>
      <c r="AE245" s="38"/>
      <c r="AF245" s="171" t="s">
        <v>1049</v>
      </c>
      <c r="AG245" s="108"/>
      <c r="AH245" s="108"/>
      <c r="AI245" s="184"/>
      <c r="AJ245" s="184"/>
      <c r="AK245" s="184"/>
      <c r="AL245" s="184"/>
      <c r="AM245" s="184"/>
      <c r="AN245" s="184"/>
      <c r="AO245" s="184"/>
      <c r="AP245" s="184"/>
      <c r="AQ245" s="184"/>
      <c r="AR245" s="184"/>
      <c r="AS245" s="184"/>
      <c r="AT245" s="184"/>
      <c r="AU245" s="184"/>
      <c r="AV245" s="184"/>
      <c r="AW245" s="184"/>
      <c r="AX245" s="184"/>
      <c r="AY245" s="184"/>
      <c r="AZ245" s="184"/>
      <c r="BA245" s="184"/>
      <c r="BB245" s="184"/>
      <c r="BC245" s="184"/>
      <c r="BD245" s="184"/>
      <c r="BE245" s="184"/>
      <c r="BF245" s="184"/>
      <c r="BG245" s="184"/>
      <c r="BH245" s="184"/>
      <c r="BI245" s="184"/>
      <c r="BJ245" s="184"/>
      <c r="BK245" s="184"/>
      <c r="BL245" s="184"/>
      <c r="BM245" s="184"/>
      <c r="BN245" s="184"/>
      <c r="BO245" s="184"/>
      <c r="BP245" s="184"/>
      <c r="BQ245" s="184"/>
      <c r="BR245" s="184"/>
      <c r="BS245" s="184"/>
      <c r="BT245" s="184"/>
      <c r="BU245" s="184"/>
      <c r="BV245" s="184"/>
      <c r="BW245" s="184"/>
      <c r="BX245" s="184"/>
      <c r="BY245" s="184"/>
      <c r="BZ245" s="184"/>
      <c r="CA245" s="184"/>
      <c r="CB245" s="184"/>
      <c r="CC245" s="184"/>
      <c r="CD245" s="184"/>
      <c r="CE245" s="184"/>
      <c r="CF245" s="184"/>
      <c r="CG245" s="184"/>
      <c r="CH245" s="184"/>
      <c r="CI245" s="184"/>
      <c r="CJ245" s="184"/>
      <c r="CK245" s="184"/>
      <c r="CL245" s="184"/>
      <c r="CM245" s="184"/>
      <c r="CN245" s="184"/>
      <c r="CO245" s="184"/>
      <c r="CP245" s="184"/>
      <c r="CQ245" s="184"/>
      <c r="CR245" s="184"/>
      <c r="CS245" s="184"/>
      <c r="CT245" s="184"/>
      <c r="CU245" s="184"/>
      <c r="CV245" s="184"/>
      <c r="CW245" s="184"/>
      <c r="CX245" s="184"/>
      <c r="CY245" s="184"/>
      <c r="CZ245" s="184"/>
      <c r="DA245" s="184"/>
      <c r="DB245" s="184"/>
      <c r="DC245" s="184"/>
      <c r="DD245" s="184"/>
      <c r="DE245" s="184"/>
      <c r="DF245" s="184"/>
      <c r="DG245" s="184"/>
      <c r="DH245" s="184"/>
      <c r="DI245" s="184"/>
      <c r="DJ245" s="184"/>
      <c r="DK245" s="184"/>
      <c r="DL245" s="184"/>
      <c r="DM245" s="184"/>
      <c r="DN245" s="184"/>
      <c r="DO245" s="184"/>
      <c r="DP245" s="184"/>
      <c r="DQ245" s="184"/>
      <c r="DR245" s="184"/>
      <c r="DS245" s="184"/>
      <c r="DT245" s="184"/>
      <c r="DU245" s="184"/>
      <c r="DV245" s="184"/>
      <c r="DW245" s="184"/>
      <c r="DX245" s="184"/>
      <c r="DY245" s="184"/>
      <c r="DZ245" s="184"/>
      <c r="EA245" s="184"/>
      <c r="EB245" s="184"/>
      <c r="EC245" s="184"/>
      <c r="ED245" s="184"/>
      <c r="EE245" s="184"/>
      <c r="EF245" s="184"/>
      <c r="EG245" s="184"/>
      <c r="EH245" s="184"/>
      <c r="EI245" s="184"/>
      <c r="EJ245" s="184"/>
      <c r="EK245" s="184"/>
      <c r="EL245" s="184"/>
      <c r="EM245" s="184"/>
      <c r="EN245" s="184"/>
      <c r="EO245" s="184"/>
      <c r="EP245" s="184"/>
      <c r="EQ245" s="184"/>
      <c r="ER245" s="184"/>
      <c r="ES245" s="184"/>
      <c r="ET245" s="184"/>
      <c r="EU245" s="184"/>
      <c r="EV245" s="184"/>
      <c r="EW245" s="184"/>
      <c r="EX245" s="184"/>
      <c r="EY245" s="184"/>
      <c r="EZ245" s="184"/>
      <c r="FA245" s="184"/>
      <c r="FB245" s="184"/>
      <c r="FC245" s="184"/>
      <c r="FD245" s="184"/>
      <c r="FE245" s="184"/>
      <c r="FF245" s="184"/>
      <c r="FG245" s="184"/>
      <c r="FH245" s="184"/>
      <c r="FI245" s="184"/>
      <c r="FJ245" s="184"/>
      <c r="FK245" s="184"/>
    </row>
    <row r="246" spans="1:167" ht="21" customHeight="1" x14ac:dyDescent="0.15">
      <c r="A246" s="38">
        <v>239</v>
      </c>
      <c r="B246" s="38" t="s">
        <v>348</v>
      </c>
      <c r="C246" s="169"/>
      <c r="D246" s="38"/>
      <c r="E246" s="89">
        <v>1</v>
      </c>
      <c r="F246" s="38">
        <v>1</v>
      </c>
      <c r="G246" s="38">
        <v>1</v>
      </c>
      <c r="H246" s="38"/>
      <c r="I246" s="38">
        <v>1</v>
      </c>
      <c r="J246" s="38"/>
      <c r="K246" s="38">
        <v>1</v>
      </c>
      <c r="L246" s="38">
        <v>1</v>
      </c>
      <c r="M246" s="38"/>
      <c r="N246" s="38"/>
      <c r="O246" s="38">
        <v>1</v>
      </c>
      <c r="P246" s="38"/>
      <c r="Q246" s="38"/>
      <c r="R246" s="38">
        <v>1</v>
      </c>
      <c r="S246" s="38">
        <v>1</v>
      </c>
      <c r="T246" s="89"/>
      <c r="U246" s="172" t="s">
        <v>555</v>
      </c>
      <c r="V246" s="38">
        <v>1</v>
      </c>
      <c r="W246" s="38"/>
      <c r="X246" s="38">
        <v>1</v>
      </c>
      <c r="Y246" s="89"/>
      <c r="Z246" s="38"/>
      <c r="AA246" s="89">
        <v>1</v>
      </c>
      <c r="AB246" s="38">
        <v>1</v>
      </c>
      <c r="AC246" s="89"/>
      <c r="AD246" s="38"/>
      <c r="AE246" s="38"/>
      <c r="AF246" s="171" t="s">
        <v>1050</v>
      </c>
      <c r="AG246" s="108"/>
      <c r="AH246" s="108"/>
      <c r="AI246" s="184"/>
      <c r="AJ246" s="184"/>
      <c r="AK246" s="184"/>
      <c r="AL246" s="184"/>
      <c r="AM246" s="184"/>
      <c r="AN246" s="184"/>
      <c r="AO246" s="184"/>
      <c r="AP246" s="184"/>
      <c r="AQ246" s="184"/>
      <c r="AR246" s="184"/>
      <c r="AS246" s="184"/>
      <c r="AT246" s="184"/>
      <c r="AU246" s="184"/>
      <c r="AV246" s="184"/>
      <c r="AW246" s="184"/>
      <c r="AX246" s="184"/>
      <c r="AY246" s="184"/>
      <c r="AZ246" s="184"/>
      <c r="BA246" s="184"/>
      <c r="BB246" s="184"/>
      <c r="BC246" s="184"/>
      <c r="BD246" s="184"/>
      <c r="BE246" s="184"/>
      <c r="BF246" s="184"/>
      <c r="BG246" s="184"/>
      <c r="BH246" s="184"/>
      <c r="BI246" s="184"/>
      <c r="BJ246" s="184"/>
      <c r="BK246" s="184"/>
      <c r="BL246" s="184"/>
      <c r="BM246" s="184"/>
      <c r="BN246" s="184"/>
      <c r="BO246" s="184"/>
      <c r="BP246" s="184"/>
      <c r="BQ246" s="184"/>
      <c r="BR246" s="184"/>
      <c r="BS246" s="184"/>
      <c r="BT246" s="184"/>
      <c r="BU246" s="184"/>
      <c r="BV246" s="184"/>
      <c r="BW246" s="184"/>
      <c r="BX246" s="184"/>
      <c r="BY246" s="184"/>
      <c r="BZ246" s="184"/>
      <c r="CA246" s="184"/>
      <c r="CB246" s="184"/>
      <c r="CC246" s="184"/>
      <c r="CD246" s="184"/>
      <c r="CE246" s="184"/>
      <c r="CF246" s="184"/>
      <c r="CG246" s="184"/>
      <c r="CH246" s="184"/>
      <c r="CI246" s="184"/>
      <c r="CJ246" s="184"/>
      <c r="CK246" s="184"/>
      <c r="CL246" s="184"/>
      <c r="CM246" s="184"/>
      <c r="CN246" s="184"/>
      <c r="CO246" s="184"/>
      <c r="CP246" s="184"/>
      <c r="CQ246" s="184"/>
      <c r="CR246" s="184"/>
      <c r="CS246" s="184"/>
      <c r="CT246" s="184"/>
      <c r="CU246" s="184"/>
      <c r="CV246" s="184"/>
      <c r="CW246" s="184"/>
      <c r="CX246" s="184"/>
      <c r="CY246" s="184"/>
      <c r="CZ246" s="184"/>
      <c r="DA246" s="184"/>
      <c r="DB246" s="184"/>
      <c r="DC246" s="184"/>
      <c r="DD246" s="184"/>
      <c r="DE246" s="184"/>
      <c r="DF246" s="184"/>
      <c r="DG246" s="184"/>
      <c r="DH246" s="184"/>
      <c r="DI246" s="184"/>
      <c r="DJ246" s="184"/>
      <c r="DK246" s="184"/>
      <c r="DL246" s="184"/>
      <c r="DM246" s="184"/>
      <c r="DN246" s="184"/>
      <c r="DO246" s="184"/>
      <c r="DP246" s="184"/>
      <c r="DQ246" s="184"/>
      <c r="DR246" s="184"/>
      <c r="DS246" s="184"/>
      <c r="DT246" s="184"/>
      <c r="DU246" s="184"/>
      <c r="DV246" s="184"/>
      <c r="DW246" s="184"/>
      <c r="DX246" s="184"/>
      <c r="DY246" s="184"/>
      <c r="DZ246" s="184"/>
      <c r="EA246" s="184"/>
      <c r="EB246" s="184"/>
      <c r="EC246" s="184"/>
      <c r="ED246" s="184"/>
      <c r="EE246" s="184"/>
      <c r="EF246" s="184"/>
      <c r="EG246" s="184"/>
      <c r="EH246" s="184"/>
      <c r="EI246" s="184"/>
      <c r="EJ246" s="184"/>
      <c r="EK246" s="184"/>
      <c r="EL246" s="184"/>
      <c r="EM246" s="184"/>
      <c r="EN246" s="184"/>
      <c r="EO246" s="184"/>
      <c r="EP246" s="184"/>
      <c r="EQ246" s="184"/>
      <c r="ER246" s="184"/>
      <c r="ES246" s="184"/>
      <c r="ET246" s="184"/>
      <c r="EU246" s="184"/>
      <c r="EV246" s="184"/>
      <c r="EW246" s="184"/>
      <c r="EX246" s="184"/>
      <c r="EY246" s="184"/>
      <c r="EZ246" s="184"/>
      <c r="FA246" s="184"/>
      <c r="FB246" s="184"/>
      <c r="FC246" s="184"/>
      <c r="FD246" s="184"/>
      <c r="FE246" s="184"/>
      <c r="FF246" s="184"/>
      <c r="FG246" s="184"/>
      <c r="FH246" s="184"/>
      <c r="FI246" s="184"/>
      <c r="FJ246" s="184"/>
      <c r="FK246" s="184"/>
    </row>
    <row r="247" spans="1:167" ht="21" customHeight="1" x14ac:dyDescent="0.15">
      <c r="A247" s="38">
        <v>240</v>
      </c>
      <c r="B247" s="38" t="s">
        <v>348</v>
      </c>
      <c r="C247" s="169"/>
      <c r="D247" s="38"/>
      <c r="E247" s="89">
        <v>1</v>
      </c>
      <c r="F247" s="38">
        <v>1</v>
      </c>
      <c r="G247" s="38">
        <v>1</v>
      </c>
      <c r="H247" s="38">
        <v>1</v>
      </c>
      <c r="I247" s="38">
        <v>1</v>
      </c>
      <c r="J247" s="38"/>
      <c r="K247" s="38">
        <v>1</v>
      </c>
      <c r="L247" s="38">
        <v>1</v>
      </c>
      <c r="M247" s="38"/>
      <c r="N247" s="38"/>
      <c r="O247" s="38"/>
      <c r="P247" s="38"/>
      <c r="Q247" s="38"/>
      <c r="R247" s="38">
        <v>1</v>
      </c>
      <c r="S247" s="38"/>
      <c r="T247" s="89">
        <v>1</v>
      </c>
      <c r="U247" s="172" t="s">
        <v>556</v>
      </c>
      <c r="V247" s="38">
        <v>1</v>
      </c>
      <c r="W247" s="38"/>
      <c r="X247" s="38">
        <v>1</v>
      </c>
      <c r="Y247" s="89">
        <v>1</v>
      </c>
      <c r="Z247" s="38"/>
      <c r="AA247" s="89">
        <v>1</v>
      </c>
      <c r="AB247" s="38">
        <v>1</v>
      </c>
      <c r="AC247" s="89"/>
      <c r="AD247" s="38"/>
      <c r="AE247" s="38"/>
      <c r="AF247" s="171" t="s">
        <v>1051</v>
      </c>
      <c r="AG247" s="108"/>
      <c r="AH247" s="108"/>
      <c r="AI247" s="184"/>
      <c r="AJ247" s="184"/>
      <c r="AK247" s="184"/>
      <c r="AL247" s="184"/>
      <c r="AM247" s="184"/>
      <c r="AN247" s="184"/>
      <c r="AO247" s="184"/>
      <c r="AP247" s="184"/>
      <c r="AQ247" s="184"/>
      <c r="AR247" s="184"/>
      <c r="AS247" s="184"/>
      <c r="AT247" s="184"/>
      <c r="AU247" s="184"/>
      <c r="AV247" s="184"/>
      <c r="AW247" s="184"/>
      <c r="AX247" s="184"/>
      <c r="AY247" s="184"/>
      <c r="AZ247" s="184"/>
      <c r="BA247" s="184"/>
      <c r="BB247" s="184"/>
      <c r="BC247" s="184"/>
      <c r="BD247" s="184"/>
      <c r="BE247" s="184"/>
      <c r="BF247" s="184"/>
      <c r="BG247" s="184"/>
      <c r="BH247" s="184"/>
      <c r="BI247" s="184"/>
      <c r="BJ247" s="184"/>
      <c r="BK247" s="184"/>
      <c r="BL247" s="184"/>
      <c r="BM247" s="184"/>
      <c r="BN247" s="184"/>
      <c r="BO247" s="184"/>
      <c r="BP247" s="184"/>
      <c r="BQ247" s="184"/>
      <c r="BR247" s="184"/>
      <c r="BS247" s="184"/>
      <c r="BT247" s="184"/>
      <c r="BU247" s="184"/>
      <c r="BV247" s="184"/>
      <c r="BW247" s="184"/>
      <c r="BX247" s="184"/>
      <c r="BY247" s="184"/>
      <c r="BZ247" s="184"/>
      <c r="CA247" s="184"/>
      <c r="CB247" s="184"/>
      <c r="CC247" s="184"/>
      <c r="CD247" s="184"/>
      <c r="CE247" s="184"/>
      <c r="CF247" s="184"/>
      <c r="CG247" s="184"/>
      <c r="CH247" s="184"/>
      <c r="CI247" s="184"/>
      <c r="CJ247" s="184"/>
      <c r="CK247" s="184"/>
      <c r="CL247" s="184"/>
      <c r="CM247" s="184"/>
      <c r="CN247" s="184"/>
      <c r="CO247" s="184"/>
      <c r="CP247" s="184"/>
      <c r="CQ247" s="184"/>
      <c r="CR247" s="184"/>
      <c r="CS247" s="184"/>
      <c r="CT247" s="184"/>
      <c r="CU247" s="184"/>
      <c r="CV247" s="184"/>
      <c r="CW247" s="184"/>
      <c r="CX247" s="184"/>
      <c r="CY247" s="184"/>
      <c r="CZ247" s="184"/>
      <c r="DA247" s="184"/>
      <c r="DB247" s="184"/>
      <c r="DC247" s="184"/>
      <c r="DD247" s="184"/>
      <c r="DE247" s="184"/>
      <c r="DF247" s="184"/>
      <c r="DG247" s="184"/>
      <c r="DH247" s="184"/>
      <c r="DI247" s="184"/>
      <c r="DJ247" s="184"/>
      <c r="DK247" s="184"/>
      <c r="DL247" s="184"/>
      <c r="DM247" s="184"/>
      <c r="DN247" s="184"/>
      <c r="DO247" s="184"/>
      <c r="DP247" s="184"/>
      <c r="DQ247" s="184"/>
      <c r="DR247" s="184"/>
      <c r="DS247" s="184"/>
      <c r="DT247" s="184"/>
      <c r="DU247" s="184"/>
      <c r="DV247" s="184"/>
      <c r="DW247" s="184"/>
      <c r="DX247" s="184"/>
      <c r="DY247" s="184"/>
      <c r="DZ247" s="184"/>
      <c r="EA247" s="184"/>
      <c r="EB247" s="184"/>
      <c r="EC247" s="184"/>
      <c r="ED247" s="184"/>
      <c r="EE247" s="184"/>
      <c r="EF247" s="184"/>
      <c r="EG247" s="184"/>
      <c r="EH247" s="184"/>
      <c r="EI247" s="184"/>
      <c r="EJ247" s="184"/>
      <c r="EK247" s="184"/>
      <c r="EL247" s="184"/>
      <c r="EM247" s="184"/>
      <c r="EN247" s="184"/>
      <c r="EO247" s="184"/>
      <c r="EP247" s="184"/>
      <c r="EQ247" s="184"/>
      <c r="ER247" s="184"/>
      <c r="ES247" s="184"/>
      <c r="ET247" s="184"/>
      <c r="EU247" s="184"/>
      <c r="EV247" s="184"/>
      <c r="EW247" s="184"/>
      <c r="EX247" s="184"/>
      <c r="EY247" s="184"/>
      <c r="EZ247" s="184"/>
      <c r="FA247" s="184"/>
      <c r="FB247" s="184"/>
      <c r="FC247" s="184"/>
      <c r="FD247" s="184"/>
      <c r="FE247" s="184"/>
      <c r="FF247" s="184"/>
      <c r="FG247" s="184"/>
      <c r="FH247" s="184"/>
      <c r="FI247" s="184"/>
      <c r="FJ247" s="184"/>
      <c r="FK247" s="184"/>
    </row>
    <row r="248" spans="1:167" ht="21" customHeight="1" x14ac:dyDescent="0.15">
      <c r="A248" s="38">
        <v>241</v>
      </c>
      <c r="B248" s="38" t="s">
        <v>348</v>
      </c>
      <c r="C248" s="169"/>
      <c r="D248" s="38">
        <v>1</v>
      </c>
      <c r="E248" s="89"/>
      <c r="F248" s="38">
        <v>1</v>
      </c>
      <c r="G248" s="38">
        <v>1</v>
      </c>
      <c r="H248" s="38"/>
      <c r="I248" s="38">
        <v>1</v>
      </c>
      <c r="J248" s="38"/>
      <c r="K248" s="38"/>
      <c r="L248" s="38">
        <v>1</v>
      </c>
      <c r="M248" s="38"/>
      <c r="N248" s="38"/>
      <c r="O248" s="38">
        <v>1</v>
      </c>
      <c r="P248" s="38"/>
      <c r="Q248" s="38"/>
      <c r="R248" s="38">
        <v>1</v>
      </c>
      <c r="S248" s="38"/>
      <c r="T248" s="89">
        <v>1</v>
      </c>
      <c r="U248" s="172" t="s">
        <v>557</v>
      </c>
      <c r="V248" s="38"/>
      <c r="W248" s="38"/>
      <c r="X248" s="38">
        <v>1</v>
      </c>
      <c r="Y248" s="89"/>
      <c r="Z248" s="38"/>
      <c r="AA248" s="89">
        <v>1</v>
      </c>
      <c r="AB248" s="38"/>
      <c r="AC248" s="89">
        <v>1</v>
      </c>
      <c r="AD248" s="38"/>
      <c r="AE248" s="38"/>
      <c r="AF248" s="171" t="s">
        <v>1052</v>
      </c>
      <c r="AG248" s="108"/>
      <c r="AH248" s="108"/>
      <c r="AI248" s="184"/>
      <c r="AJ248" s="184"/>
      <c r="AK248" s="184"/>
      <c r="AL248" s="184"/>
      <c r="AM248" s="184"/>
      <c r="AN248" s="184"/>
      <c r="AO248" s="184"/>
      <c r="AP248" s="184"/>
      <c r="AQ248" s="184"/>
      <c r="AR248" s="184"/>
      <c r="AS248" s="184"/>
      <c r="AT248" s="184"/>
      <c r="AU248" s="184"/>
      <c r="AV248" s="184"/>
      <c r="AW248" s="184"/>
      <c r="AX248" s="184"/>
      <c r="AY248" s="184"/>
      <c r="AZ248" s="184"/>
      <c r="BA248" s="184"/>
      <c r="BB248" s="184"/>
      <c r="BC248" s="184"/>
      <c r="BD248" s="184"/>
      <c r="BE248" s="184"/>
      <c r="BF248" s="184"/>
      <c r="BG248" s="184"/>
      <c r="BH248" s="184"/>
      <c r="BI248" s="184"/>
      <c r="BJ248" s="184"/>
      <c r="BK248" s="184"/>
      <c r="BL248" s="184"/>
      <c r="BM248" s="184"/>
      <c r="BN248" s="184"/>
      <c r="BO248" s="184"/>
      <c r="BP248" s="184"/>
      <c r="BQ248" s="184"/>
      <c r="BR248" s="184"/>
      <c r="BS248" s="184"/>
      <c r="BT248" s="184"/>
      <c r="BU248" s="184"/>
      <c r="BV248" s="184"/>
      <c r="BW248" s="184"/>
      <c r="BX248" s="184"/>
      <c r="BY248" s="184"/>
      <c r="BZ248" s="184"/>
      <c r="CA248" s="184"/>
      <c r="CB248" s="184"/>
      <c r="CC248" s="184"/>
      <c r="CD248" s="184"/>
      <c r="CE248" s="184"/>
      <c r="CF248" s="184"/>
      <c r="CG248" s="184"/>
      <c r="CH248" s="184"/>
      <c r="CI248" s="184"/>
      <c r="CJ248" s="184"/>
      <c r="CK248" s="184"/>
      <c r="CL248" s="184"/>
      <c r="CM248" s="184"/>
      <c r="CN248" s="184"/>
      <c r="CO248" s="184"/>
      <c r="CP248" s="184"/>
      <c r="CQ248" s="184"/>
      <c r="CR248" s="184"/>
      <c r="CS248" s="184"/>
      <c r="CT248" s="184"/>
      <c r="CU248" s="184"/>
      <c r="CV248" s="184"/>
      <c r="CW248" s="184"/>
      <c r="CX248" s="184"/>
      <c r="CY248" s="184"/>
      <c r="CZ248" s="184"/>
      <c r="DA248" s="184"/>
      <c r="DB248" s="184"/>
      <c r="DC248" s="184"/>
      <c r="DD248" s="184"/>
      <c r="DE248" s="184"/>
      <c r="DF248" s="184"/>
      <c r="DG248" s="184"/>
      <c r="DH248" s="184"/>
      <c r="DI248" s="184"/>
      <c r="DJ248" s="184"/>
      <c r="DK248" s="184"/>
      <c r="DL248" s="184"/>
      <c r="DM248" s="184"/>
      <c r="DN248" s="184"/>
      <c r="DO248" s="184"/>
      <c r="DP248" s="184"/>
      <c r="DQ248" s="184"/>
      <c r="DR248" s="184"/>
      <c r="DS248" s="184"/>
      <c r="DT248" s="184"/>
      <c r="DU248" s="184"/>
      <c r="DV248" s="184"/>
      <c r="DW248" s="184"/>
      <c r="DX248" s="184"/>
      <c r="DY248" s="184"/>
      <c r="DZ248" s="184"/>
      <c r="EA248" s="184"/>
      <c r="EB248" s="184"/>
      <c r="EC248" s="184"/>
      <c r="ED248" s="184"/>
      <c r="EE248" s="184"/>
      <c r="EF248" s="184"/>
      <c r="EG248" s="184"/>
      <c r="EH248" s="184"/>
      <c r="EI248" s="184"/>
      <c r="EJ248" s="184"/>
      <c r="EK248" s="184"/>
      <c r="EL248" s="184"/>
      <c r="EM248" s="184"/>
      <c r="EN248" s="184"/>
      <c r="EO248" s="184"/>
      <c r="EP248" s="184"/>
      <c r="EQ248" s="184"/>
      <c r="ER248" s="184"/>
      <c r="ES248" s="184"/>
      <c r="ET248" s="184"/>
      <c r="EU248" s="184"/>
      <c r="EV248" s="184"/>
      <c r="EW248" s="184"/>
      <c r="EX248" s="184"/>
      <c r="EY248" s="184"/>
      <c r="EZ248" s="184"/>
      <c r="FA248" s="184"/>
      <c r="FB248" s="184"/>
      <c r="FC248" s="184"/>
      <c r="FD248" s="184"/>
      <c r="FE248" s="184"/>
      <c r="FF248" s="184"/>
      <c r="FG248" s="184"/>
      <c r="FH248" s="184"/>
      <c r="FI248" s="184"/>
      <c r="FJ248" s="184"/>
      <c r="FK248" s="184"/>
    </row>
    <row r="249" spans="1:167" ht="21" customHeight="1" x14ac:dyDescent="0.15">
      <c r="A249" s="38">
        <v>242</v>
      </c>
      <c r="B249" s="38" t="s">
        <v>348</v>
      </c>
      <c r="C249" s="169"/>
      <c r="D249" s="38"/>
      <c r="E249" s="89">
        <v>1</v>
      </c>
      <c r="F249" s="38">
        <v>1</v>
      </c>
      <c r="G249" s="38">
        <v>1</v>
      </c>
      <c r="H249" s="38"/>
      <c r="I249" s="38">
        <v>1</v>
      </c>
      <c r="J249" s="38"/>
      <c r="K249" s="38"/>
      <c r="L249" s="38">
        <v>1</v>
      </c>
      <c r="M249" s="38"/>
      <c r="N249" s="38"/>
      <c r="O249" s="38">
        <v>1</v>
      </c>
      <c r="P249" s="38"/>
      <c r="Q249" s="38"/>
      <c r="R249" s="38">
        <v>1</v>
      </c>
      <c r="S249" s="38">
        <v>1</v>
      </c>
      <c r="T249" s="89"/>
      <c r="U249" s="172" t="s">
        <v>558</v>
      </c>
      <c r="V249" s="38"/>
      <c r="W249" s="38">
        <v>1</v>
      </c>
      <c r="X249" s="38">
        <v>1</v>
      </c>
      <c r="Y249" s="89">
        <v>1</v>
      </c>
      <c r="Z249" s="38"/>
      <c r="AA249" s="89">
        <v>1</v>
      </c>
      <c r="AB249" s="38">
        <v>1</v>
      </c>
      <c r="AC249" s="89"/>
      <c r="AD249" s="38"/>
      <c r="AE249" s="38"/>
      <c r="AF249" s="171" t="s">
        <v>1053</v>
      </c>
      <c r="AG249" s="108"/>
      <c r="AH249" s="108"/>
      <c r="AI249" s="184"/>
      <c r="AJ249" s="184"/>
      <c r="AK249" s="184"/>
      <c r="AL249" s="184"/>
      <c r="AM249" s="184"/>
      <c r="AN249" s="184"/>
      <c r="AO249" s="184"/>
      <c r="AP249" s="184"/>
      <c r="AQ249" s="184"/>
      <c r="AR249" s="184"/>
      <c r="AS249" s="184"/>
      <c r="AT249" s="184"/>
      <c r="AU249" s="184"/>
      <c r="AV249" s="184"/>
      <c r="AW249" s="184"/>
      <c r="AX249" s="184"/>
      <c r="AY249" s="184"/>
      <c r="AZ249" s="184"/>
      <c r="BA249" s="184"/>
      <c r="BB249" s="184"/>
      <c r="BC249" s="184"/>
      <c r="BD249" s="184"/>
      <c r="BE249" s="184"/>
      <c r="BF249" s="184"/>
      <c r="BG249" s="184"/>
      <c r="BH249" s="184"/>
      <c r="BI249" s="184"/>
      <c r="BJ249" s="184"/>
      <c r="BK249" s="184"/>
      <c r="BL249" s="184"/>
      <c r="BM249" s="184"/>
      <c r="BN249" s="184"/>
      <c r="BO249" s="184"/>
      <c r="BP249" s="184"/>
      <c r="BQ249" s="184"/>
      <c r="BR249" s="184"/>
      <c r="BS249" s="184"/>
      <c r="BT249" s="184"/>
      <c r="BU249" s="184"/>
      <c r="BV249" s="184"/>
      <c r="BW249" s="184"/>
      <c r="BX249" s="184"/>
      <c r="BY249" s="184"/>
      <c r="BZ249" s="184"/>
      <c r="CA249" s="184"/>
      <c r="CB249" s="184"/>
      <c r="CC249" s="184"/>
      <c r="CD249" s="184"/>
      <c r="CE249" s="184"/>
      <c r="CF249" s="184"/>
      <c r="CG249" s="184"/>
      <c r="CH249" s="184"/>
      <c r="CI249" s="184"/>
      <c r="CJ249" s="184"/>
      <c r="CK249" s="184"/>
      <c r="CL249" s="184"/>
      <c r="CM249" s="184"/>
      <c r="CN249" s="184"/>
      <c r="CO249" s="184"/>
      <c r="CP249" s="184"/>
      <c r="CQ249" s="184"/>
      <c r="CR249" s="184"/>
      <c r="CS249" s="184"/>
      <c r="CT249" s="184"/>
      <c r="CU249" s="184"/>
      <c r="CV249" s="184"/>
      <c r="CW249" s="184"/>
      <c r="CX249" s="184"/>
      <c r="CY249" s="184"/>
      <c r="CZ249" s="184"/>
      <c r="DA249" s="184"/>
      <c r="DB249" s="184"/>
      <c r="DC249" s="184"/>
      <c r="DD249" s="184"/>
      <c r="DE249" s="184"/>
      <c r="DF249" s="184"/>
      <c r="DG249" s="184"/>
      <c r="DH249" s="184"/>
      <c r="DI249" s="184"/>
      <c r="DJ249" s="184"/>
      <c r="DK249" s="184"/>
      <c r="DL249" s="184"/>
      <c r="DM249" s="184"/>
      <c r="DN249" s="184"/>
      <c r="DO249" s="184"/>
      <c r="DP249" s="184"/>
      <c r="DQ249" s="184"/>
      <c r="DR249" s="184"/>
      <c r="DS249" s="184"/>
      <c r="DT249" s="184"/>
      <c r="DU249" s="184"/>
      <c r="DV249" s="184"/>
      <c r="DW249" s="184"/>
      <c r="DX249" s="184"/>
      <c r="DY249" s="184"/>
      <c r="DZ249" s="184"/>
      <c r="EA249" s="184"/>
      <c r="EB249" s="184"/>
      <c r="EC249" s="184"/>
      <c r="ED249" s="184"/>
      <c r="EE249" s="184"/>
      <c r="EF249" s="184"/>
      <c r="EG249" s="184"/>
      <c r="EH249" s="184"/>
      <c r="EI249" s="184"/>
      <c r="EJ249" s="184"/>
      <c r="EK249" s="184"/>
      <c r="EL249" s="184"/>
      <c r="EM249" s="184"/>
      <c r="EN249" s="184"/>
      <c r="EO249" s="184"/>
      <c r="EP249" s="184"/>
      <c r="EQ249" s="184"/>
      <c r="ER249" s="184"/>
      <c r="ES249" s="184"/>
      <c r="ET249" s="184"/>
      <c r="EU249" s="184"/>
      <c r="EV249" s="184"/>
      <c r="EW249" s="184"/>
      <c r="EX249" s="184"/>
      <c r="EY249" s="184"/>
      <c r="EZ249" s="184"/>
      <c r="FA249" s="184"/>
      <c r="FB249" s="184"/>
      <c r="FC249" s="184"/>
      <c r="FD249" s="184"/>
      <c r="FE249" s="184"/>
      <c r="FF249" s="184"/>
      <c r="FG249" s="184"/>
      <c r="FH249" s="184"/>
      <c r="FI249" s="184"/>
      <c r="FJ249" s="184"/>
      <c r="FK249" s="184"/>
    </row>
    <row r="250" spans="1:167" ht="21" customHeight="1" x14ac:dyDescent="0.15">
      <c r="A250" s="38">
        <v>243</v>
      </c>
      <c r="B250" s="38" t="s">
        <v>348</v>
      </c>
      <c r="C250" s="169"/>
      <c r="D250" s="38"/>
      <c r="E250" s="89">
        <v>1</v>
      </c>
      <c r="F250" s="38">
        <v>1</v>
      </c>
      <c r="G250" s="38">
        <v>1</v>
      </c>
      <c r="H250" s="38">
        <v>1</v>
      </c>
      <c r="I250" s="38"/>
      <c r="J250" s="38"/>
      <c r="K250" s="38"/>
      <c r="L250" s="38">
        <v>1</v>
      </c>
      <c r="M250" s="38"/>
      <c r="N250" s="38"/>
      <c r="O250" s="38"/>
      <c r="P250" s="38"/>
      <c r="Q250" s="38">
        <v>1</v>
      </c>
      <c r="R250" s="38">
        <v>1</v>
      </c>
      <c r="S250" s="38"/>
      <c r="T250" s="89"/>
      <c r="U250" s="172" t="s">
        <v>559</v>
      </c>
      <c r="V250" s="38"/>
      <c r="W250" s="38">
        <v>1</v>
      </c>
      <c r="X250" s="38">
        <v>1</v>
      </c>
      <c r="Y250" s="89"/>
      <c r="Z250" s="38">
        <v>1</v>
      </c>
      <c r="AA250" s="89"/>
      <c r="AB250" s="38">
        <v>1</v>
      </c>
      <c r="AC250" s="89"/>
      <c r="AD250" s="38"/>
      <c r="AE250" s="38"/>
      <c r="AF250" s="171" t="s">
        <v>1054</v>
      </c>
      <c r="AG250" s="108"/>
      <c r="AH250" s="108"/>
      <c r="AI250" s="184"/>
      <c r="AJ250" s="184"/>
      <c r="AK250" s="184"/>
      <c r="AL250" s="184"/>
      <c r="AM250" s="184"/>
      <c r="AN250" s="184"/>
      <c r="AO250" s="184"/>
      <c r="AP250" s="184"/>
      <c r="AQ250" s="184"/>
      <c r="AR250" s="184"/>
      <c r="AS250" s="184"/>
      <c r="AT250" s="184"/>
      <c r="AU250" s="184"/>
      <c r="AV250" s="184"/>
      <c r="AW250" s="184"/>
      <c r="AX250" s="184"/>
      <c r="AY250" s="184"/>
      <c r="AZ250" s="184"/>
      <c r="BA250" s="184"/>
      <c r="BB250" s="184"/>
      <c r="BC250" s="184"/>
      <c r="BD250" s="184"/>
      <c r="BE250" s="184"/>
      <c r="BF250" s="184"/>
      <c r="BG250" s="184"/>
      <c r="BH250" s="184"/>
      <c r="BI250" s="184"/>
      <c r="BJ250" s="184"/>
      <c r="BK250" s="184"/>
      <c r="BL250" s="184"/>
      <c r="BM250" s="184"/>
      <c r="BN250" s="184"/>
      <c r="BO250" s="184"/>
      <c r="BP250" s="184"/>
      <c r="BQ250" s="184"/>
      <c r="BR250" s="184"/>
      <c r="BS250" s="184"/>
      <c r="BT250" s="184"/>
      <c r="BU250" s="184"/>
      <c r="BV250" s="184"/>
      <c r="BW250" s="184"/>
      <c r="BX250" s="184"/>
      <c r="BY250" s="184"/>
      <c r="BZ250" s="184"/>
      <c r="CA250" s="184"/>
      <c r="CB250" s="184"/>
      <c r="CC250" s="184"/>
      <c r="CD250" s="184"/>
      <c r="CE250" s="184"/>
      <c r="CF250" s="184"/>
      <c r="CG250" s="184"/>
      <c r="CH250" s="184"/>
      <c r="CI250" s="184"/>
      <c r="CJ250" s="184"/>
      <c r="CK250" s="184"/>
      <c r="CL250" s="184"/>
      <c r="CM250" s="184"/>
      <c r="CN250" s="184"/>
      <c r="CO250" s="184"/>
      <c r="CP250" s="184"/>
      <c r="CQ250" s="184"/>
      <c r="CR250" s="184"/>
      <c r="CS250" s="184"/>
      <c r="CT250" s="184"/>
      <c r="CU250" s="184"/>
      <c r="CV250" s="184"/>
      <c r="CW250" s="184"/>
      <c r="CX250" s="184"/>
      <c r="CY250" s="184"/>
      <c r="CZ250" s="184"/>
      <c r="DA250" s="184"/>
      <c r="DB250" s="184"/>
      <c r="DC250" s="184"/>
      <c r="DD250" s="184"/>
      <c r="DE250" s="184"/>
      <c r="DF250" s="184"/>
      <c r="DG250" s="184"/>
      <c r="DH250" s="184"/>
      <c r="DI250" s="184"/>
      <c r="DJ250" s="184"/>
      <c r="DK250" s="184"/>
      <c r="DL250" s="184"/>
      <c r="DM250" s="184"/>
      <c r="DN250" s="184"/>
      <c r="DO250" s="184"/>
      <c r="DP250" s="184"/>
      <c r="DQ250" s="184"/>
      <c r="DR250" s="184"/>
      <c r="DS250" s="184"/>
      <c r="DT250" s="184"/>
      <c r="DU250" s="184"/>
      <c r="DV250" s="184"/>
      <c r="DW250" s="184"/>
      <c r="DX250" s="184"/>
      <c r="DY250" s="184"/>
      <c r="DZ250" s="184"/>
      <c r="EA250" s="184"/>
      <c r="EB250" s="184"/>
      <c r="EC250" s="184"/>
      <c r="ED250" s="184"/>
      <c r="EE250" s="184"/>
      <c r="EF250" s="184"/>
      <c r="EG250" s="184"/>
      <c r="EH250" s="184"/>
      <c r="EI250" s="184"/>
      <c r="EJ250" s="184"/>
      <c r="EK250" s="184"/>
      <c r="EL250" s="184"/>
      <c r="EM250" s="184"/>
      <c r="EN250" s="184"/>
      <c r="EO250" s="184"/>
      <c r="EP250" s="184"/>
      <c r="EQ250" s="184"/>
      <c r="ER250" s="184"/>
      <c r="ES250" s="184"/>
      <c r="ET250" s="184"/>
      <c r="EU250" s="184"/>
      <c r="EV250" s="184"/>
      <c r="EW250" s="184"/>
      <c r="EX250" s="184"/>
      <c r="EY250" s="184"/>
      <c r="EZ250" s="184"/>
      <c r="FA250" s="184"/>
      <c r="FB250" s="184"/>
      <c r="FC250" s="184"/>
      <c r="FD250" s="184"/>
      <c r="FE250" s="184"/>
      <c r="FF250" s="184"/>
      <c r="FG250" s="184"/>
      <c r="FH250" s="184"/>
      <c r="FI250" s="184"/>
      <c r="FJ250" s="184"/>
      <c r="FK250" s="184"/>
    </row>
    <row r="251" spans="1:167" ht="21" customHeight="1" x14ac:dyDescent="0.15">
      <c r="A251" s="38">
        <v>244</v>
      </c>
      <c r="B251" s="38" t="s">
        <v>348</v>
      </c>
      <c r="C251" s="169"/>
      <c r="D251" s="38">
        <v>1</v>
      </c>
      <c r="E251" s="89"/>
      <c r="F251" s="38">
        <v>1</v>
      </c>
      <c r="G251" s="38">
        <v>1</v>
      </c>
      <c r="H251" s="38">
        <v>1</v>
      </c>
      <c r="I251" s="38"/>
      <c r="J251" s="38"/>
      <c r="K251" s="38"/>
      <c r="L251" s="38">
        <v>1</v>
      </c>
      <c r="M251" s="38"/>
      <c r="N251" s="38"/>
      <c r="O251" s="38"/>
      <c r="P251" s="38"/>
      <c r="Q251" s="38">
        <v>1</v>
      </c>
      <c r="R251" s="38"/>
      <c r="S251" s="38">
        <v>1</v>
      </c>
      <c r="T251" s="89"/>
      <c r="U251" s="172" t="s">
        <v>560</v>
      </c>
      <c r="V251" s="38"/>
      <c r="W251" s="38">
        <v>1</v>
      </c>
      <c r="X251" s="38"/>
      <c r="Y251" s="89">
        <v>1</v>
      </c>
      <c r="Z251" s="38"/>
      <c r="AA251" s="89">
        <v>1</v>
      </c>
      <c r="AB251" s="38">
        <v>1</v>
      </c>
      <c r="AC251" s="89"/>
      <c r="AD251" s="38"/>
      <c r="AE251" s="38"/>
      <c r="AF251" s="171" t="s">
        <v>1055</v>
      </c>
      <c r="AG251" s="108"/>
      <c r="AH251" s="108"/>
      <c r="AI251" s="184"/>
      <c r="AJ251" s="184"/>
      <c r="AK251" s="184"/>
      <c r="AL251" s="184"/>
      <c r="AM251" s="184"/>
      <c r="AN251" s="184"/>
      <c r="AO251" s="184"/>
      <c r="AP251" s="184"/>
      <c r="AQ251" s="184"/>
      <c r="AR251" s="184"/>
      <c r="AS251" s="184"/>
      <c r="AT251" s="184"/>
      <c r="AU251" s="184"/>
      <c r="AV251" s="184"/>
      <c r="AW251" s="184"/>
      <c r="AX251" s="184"/>
      <c r="AY251" s="184"/>
      <c r="AZ251" s="184"/>
      <c r="BA251" s="184"/>
      <c r="BB251" s="184"/>
      <c r="BC251" s="184"/>
      <c r="BD251" s="184"/>
      <c r="BE251" s="184"/>
      <c r="BF251" s="184"/>
      <c r="BG251" s="184"/>
      <c r="BH251" s="184"/>
      <c r="BI251" s="184"/>
      <c r="BJ251" s="184"/>
      <c r="BK251" s="184"/>
      <c r="BL251" s="184"/>
      <c r="BM251" s="184"/>
      <c r="BN251" s="184"/>
      <c r="BO251" s="184"/>
      <c r="BP251" s="184"/>
      <c r="BQ251" s="184"/>
      <c r="BR251" s="184"/>
      <c r="BS251" s="184"/>
      <c r="BT251" s="184"/>
      <c r="BU251" s="184"/>
      <c r="BV251" s="184"/>
      <c r="BW251" s="184"/>
      <c r="BX251" s="184"/>
      <c r="BY251" s="184"/>
      <c r="BZ251" s="184"/>
      <c r="CA251" s="184"/>
      <c r="CB251" s="184"/>
      <c r="CC251" s="184"/>
      <c r="CD251" s="184"/>
      <c r="CE251" s="184"/>
      <c r="CF251" s="184"/>
      <c r="CG251" s="184"/>
      <c r="CH251" s="184"/>
      <c r="CI251" s="184"/>
      <c r="CJ251" s="184"/>
      <c r="CK251" s="184"/>
      <c r="CL251" s="184"/>
      <c r="CM251" s="184"/>
      <c r="CN251" s="184"/>
      <c r="CO251" s="184"/>
      <c r="CP251" s="184"/>
      <c r="CQ251" s="184"/>
      <c r="CR251" s="184"/>
      <c r="CS251" s="184"/>
      <c r="CT251" s="184"/>
      <c r="CU251" s="184"/>
      <c r="CV251" s="184"/>
      <c r="CW251" s="184"/>
      <c r="CX251" s="184"/>
      <c r="CY251" s="184"/>
      <c r="CZ251" s="184"/>
      <c r="DA251" s="184"/>
      <c r="DB251" s="184"/>
      <c r="DC251" s="184"/>
      <c r="DD251" s="184"/>
      <c r="DE251" s="184"/>
      <c r="DF251" s="184"/>
      <c r="DG251" s="184"/>
      <c r="DH251" s="184"/>
      <c r="DI251" s="184"/>
      <c r="DJ251" s="184"/>
      <c r="DK251" s="184"/>
      <c r="DL251" s="184"/>
      <c r="DM251" s="184"/>
      <c r="DN251" s="184"/>
      <c r="DO251" s="184"/>
      <c r="DP251" s="184"/>
      <c r="DQ251" s="184"/>
      <c r="DR251" s="184"/>
      <c r="DS251" s="184"/>
      <c r="DT251" s="184"/>
      <c r="DU251" s="184"/>
      <c r="DV251" s="184"/>
      <c r="DW251" s="184"/>
      <c r="DX251" s="184"/>
      <c r="DY251" s="184"/>
      <c r="DZ251" s="184"/>
      <c r="EA251" s="184"/>
      <c r="EB251" s="184"/>
      <c r="EC251" s="184"/>
      <c r="ED251" s="184"/>
      <c r="EE251" s="184"/>
      <c r="EF251" s="184"/>
      <c r="EG251" s="184"/>
      <c r="EH251" s="184"/>
      <c r="EI251" s="184"/>
      <c r="EJ251" s="184"/>
      <c r="EK251" s="184"/>
      <c r="EL251" s="184"/>
      <c r="EM251" s="184"/>
      <c r="EN251" s="184"/>
      <c r="EO251" s="184"/>
      <c r="EP251" s="184"/>
      <c r="EQ251" s="184"/>
      <c r="ER251" s="184"/>
      <c r="ES251" s="184"/>
      <c r="ET251" s="184"/>
      <c r="EU251" s="184"/>
      <c r="EV251" s="184"/>
      <c r="EW251" s="184"/>
      <c r="EX251" s="184"/>
      <c r="EY251" s="184"/>
      <c r="EZ251" s="184"/>
      <c r="FA251" s="184"/>
      <c r="FB251" s="184"/>
      <c r="FC251" s="184"/>
      <c r="FD251" s="184"/>
      <c r="FE251" s="184"/>
      <c r="FF251" s="184"/>
      <c r="FG251" s="184"/>
      <c r="FH251" s="184"/>
      <c r="FI251" s="184"/>
      <c r="FJ251" s="184"/>
      <c r="FK251" s="184"/>
    </row>
    <row r="252" spans="1:167" ht="21" customHeight="1" x14ac:dyDescent="0.15">
      <c r="A252" s="38">
        <v>245</v>
      </c>
      <c r="B252" s="38" t="s">
        <v>348</v>
      </c>
      <c r="C252" s="169"/>
      <c r="D252" s="38"/>
      <c r="E252" s="89">
        <v>1</v>
      </c>
      <c r="F252" s="38">
        <v>1</v>
      </c>
      <c r="G252" s="38">
        <v>1</v>
      </c>
      <c r="H252" s="38"/>
      <c r="I252" s="38">
        <v>1</v>
      </c>
      <c r="J252" s="38"/>
      <c r="K252" s="38">
        <v>1</v>
      </c>
      <c r="L252" s="38">
        <v>1</v>
      </c>
      <c r="M252" s="38"/>
      <c r="N252" s="38"/>
      <c r="O252" s="38"/>
      <c r="P252" s="38"/>
      <c r="Q252" s="38"/>
      <c r="R252" s="38"/>
      <c r="S252" s="38">
        <v>1</v>
      </c>
      <c r="T252" s="89">
        <v>1</v>
      </c>
      <c r="U252" s="172" t="s">
        <v>561</v>
      </c>
      <c r="V252" s="38"/>
      <c r="W252" s="38"/>
      <c r="X252" s="38">
        <v>1</v>
      </c>
      <c r="Y252" s="89">
        <v>1</v>
      </c>
      <c r="Z252" s="38"/>
      <c r="AA252" s="89">
        <v>1</v>
      </c>
      <c r="AB252" s="38">
        <v>1</v>
      </c>
      <c r="AC252" s="89"/>
      <c r="AD252" s="38"/>
      <c r="AE252" s="38"/>
      <c r="AF252" s="171" t="s">
        <v>1056</v>
      </c>
      <c r="AG252" s="108"/>
      <c r="AH252" s="108"/>
      <c r="AI252" s="184"/>
      <c r="AJ252" s="184"/>
      <c r="AK252" s="184"/>
      <c r="AL252" s="184"/>
      <c r="AM252" s="184"/>
      <c r="AN252" s="184"/>
      <c r="AO252" s="184"/>
      <c r="AP252" s="184"/>
      <c r="AQ252" s="184"/>
      <c r="AR252" s="184"/>
      <c r="AS252" s="184"/>
      <c r="AT252" s="184"/>
      <c r="AU252" s="184"/>
      <c r="AV252" s="184"/>
      <c r="AW252" s="184"/>
      <c r="AX252" s="184"/>
      <c r="AY252" s="184"/>
      <c r="AZ252" s="184"/>
      <c r="BA252" s="184"/>
      <c r="BB252" s="184"/>
      <c r="BC252" s="184"/>
      <c r="BD252" s="184"/>
      <c r="BE252" s="184"/>
      <c r="BF252" s="184"/>
      <c r="BG252" s="184"/>
      <c r="BH252" s="184"/>
      <c r="BI252" s="184"/>
      <c r="BJ252" s="184"/>
      <c r="BK252" s="184"/>
      <c r="BL252" s="184"/>
      <c r="BM252" s="184"/>
      <c r="BN252" s="184"/>
      <c r="BO252" s="184"/>
      <c r="BP252" s="184"/>
      <c r="BQ252" s="184"/>
      <c r="BR252" s="184"/>
      <c r="BS252" s="184"/>
      <c r="BT252" s="184"/>
      <c r="BU252" s="184"/>
      <c r="BV252" s="184"/>
      <c r="BW252" s="184"/>
      <c r="BX252" s="184"/>
      <c r="BY252" s="184"/>
      <c r="BZ252" s="184"/>
      <c r="CA252" s="184"/>
      <c r="CB252" s="184"/>
      <c r="CC252" s="184"/>
      <c r="CD252" s="184"/>
      <c r="CE252" s="184"/>
      <c r="CF252" s="184"/>
      <c r="CG252" s="184"/>
      <c r="CH252" s="184"/>
      <c r="CI252" s="184"/>
      <c r="CJ252" s="184"/>
      <c r="CK252" s="184"/>
      <c r="CL252" s="184"/>
      <c r="CM252" s="184"/>
      <c r="CN252" s="184"/>
      <c r="CO252" s="184"/>
      <c r="CP252" s="184"/>
      <c r="CQ252" s="184"/>
      <c r="CR252" s="184"/>
      <c r="CS252" s="184"/>
      <c r="CT252" s="184"/>
      <c r="CU252" s="184"/>
      <c r="CV252" s="184"/>
      <c r="CW252" s="184"/>
      <c r="CX252" s="184"/>
      <c r="CY252" s="184"/>
      <c r="CZ252" s="184"/>
      <c r="DA252" s="184"/>
      <c r="DB252" s="184"/>
      <c r="DC252" s="184"/>
      <c r="DD252" s="184"/>
      <c r="DE252" s="184"/>
      <c r="DF252" s="184"/>
      <c r="DG252" s="184"/>
      <c r="DH252" s="184"/>
      <c r="DI252" s="184"/>
      <c r="DJ252" s="184"/>
      <c r="DK252" s="184"/>
      <c r="DL252" s="184"/>
      <c r="DM252" s="184"/>
      <c r="DN252" s="184"/>
      <c r="DO252" s="184"/>
      <c r="DP252" s="184"/>
      <c r="DQ252" s="184"/>
      <c r="DR252" s="184"/>
      <c r="DS252" s="184"/>
      <c r="DT252" s="184"/>
      <c r="DU252" s="184"/>
      <c r="DV252" s="184"/>
      <c r="DW252" s="184"/>
      <c r="DX252" s="184"/>
      <c r="DY252" s="184"/>
      <c r="DZ252" s="184"/>
      <c r="EA252" s="184"/>
      <c r="EB252" s="184"/>
      <c r="EC252" s="184"/>
      <c r="ED252" s="184"/>
      <c r="EE252" s="184"/>
      <c r="EF252" s="184"/>
      <c r="EG252" s="184"/>
      <c r="EH252" s="184"/>
      <c r="EI252" s="184"/>
      <c r="EJ252" s="184"/>
      <c r="EK252" s="184"/>
      <c r="EL252" s="184"/>
      <c r="EM252" s="184"/>
      <c r="EN252" s="184"/>
      <c r="EO252" s="184"/>
      <c r="EP252" s="184"/>
      <c r="EQ252" s="184"/>
      <c r="ER252" s="184"/>
      <c r="ES252" s="184"/>
      <c r="ET252" s="184"/>
      <c r="EU252" s="184"/>
      <c r="EV252" s="184"/>
      <c r="EW252" s="184"/>
      <c r="EX252" s="184"/>
      <c r="EY252" s="184"/>
      <c r="EZ252" s="184"/>
      <c r="FA252" s="184"/>
      <c r="FB252" s="184"/>
      <c r="FC252" s="184"/>
      <c r="FD252" s="184"/>
      <c r="FE252" s="184"/>
      <c r="FF252" s="184"/>
      <c r="FG252" s="184"/>
      <c r="FH252" s="184"/>
      <c r="FI252" s="184"/>
      <c r="FJ252" s="184"/>
      <c r="FK252" s="184"/>
    </row>
    <row r="253" spans="1:167" ht="21" customHeight="1" x14ac:dyDescent="0.15">
      <c r="A253" s="38">
        <v>246</v>
      </c>
      <c r="B253" s="38" t="s">
        <v>348</v>
      </c>
      <c r="C253" s="169"/>
      <c r="D253" s="38"/>
      <c r="E253" s="89">
        <v>1</v>
      </c>
      <c r="F253" s="38">
        <v>1</v>
      </c>
      <c r="G253" s="38">
        <v>1</v>
      </c>
      <c r="H253" s="38"/>
      <c r="I253" s="38"/>
      <c r="J253" s="38"/>
      <c r="K253" s="38"/>
      <c r="L253" s="38">
        <v>1</v>
      </c>
      <c r="M253" s="38"/>
      <c r="N253" s="38"/>
      <c r="O253" s="38"/>
      <c r="P253" s="38"/>
      <c r="Q253" s="38"/>
      <c r="R253" s="38">
        <v>1</v>
      </c>
      <c r="S253" s="38">
        <v>1</v>
      </c>
      <c r="T253" s="89"/>
      <c r="U253" s="172" t="s">
        <v>562</v>
      </c>
      <c r="V253" s="38"/>
      <c r="W253" s="38">
        <v>1</v>
      </c>
      <c r="X253" s="38">
        <v>1</v>
      </c>
      <c r="Y253" s="89">
        <v>1</v>
      </c>
      <c r="Z253" s="38"/>
      <c r="AA253" s="89">
        <v>1</v>
      </c>
      <c r="AB253" s="38">
        <v>1</v>
      </c>
      <c r="AC253" s="89"/>
      <c r="AD253" s="38"/>
      <c r="AE253" s="38"/>
      <c r="AF253" s="171" t="s">
        <v>1057</v>
      </c>
      <c r="AG253" s="108"/>
      <c r="AH253" s="108"/>
      <c r="AI253" s="184"/>
      <c r="AJ253" s="184"/>
      <c r="AK253" s="184"/>
      <c r="AL253" s="184"/>
      <c r="AM253" s="184"/>
      <c r="AN253" s="184"/>
      <c r="AO253" s="184"/>
      <c r="AP253" s="184"/>
      <c r="AQ253" s="184"/>
      <c r="AR253" s="184"/>
      <c r="AS253" s="184"/>
      <c r="AT253" s="184"/>
      <c r="AU253" s="184"/>
      <c r="AV253" s="184"/>
      <c r="AW253" s="184"/>
      <c r="AX253" s="184"/>
      <c r="AY253" s="184"/>
      <c r="AZ253" s="184"/>
      <c r="BA253" s="184"/>
      <c r="BB253" s="184"/>
      <c r="BC253" s="184"/>
      <c r="BD253" s="184"/>
      <c r="BE253" s="184"/>
      <c r="BF253" s="184"/>
      <c r="BG253" s="184"/>
      <c r="BH253" s="184"/>
      <c r="BI253" s="184"/>
      <c r="BJ253" s="184"/>
      <c r="BK253" s="184"/>
      <c r="BL253" s="184"/>
      <c r="BM253" s="184"/>
      <c r="BN253" s="184"/>
      <c r="BO253" s="184"/>
      <c r="BP253" s="184"/>
      <c r="BQ253" s="184"/>
      <c r="BR253" s="184"/>
      <c r="BS253" s="184"/>
      <c r="BT253" s="184"/>
      <c r="BU253" s="184"/>
      <c r="BV253" s="184"/>
      <c r="BW253" s="184"/>
      <c r="BX253" s="184"/>
      <c r="BY253" s="184"/>
      <c r="BZ253" s="184"/>
      <c r="CA253" s="184"/>
      <c r="CB253" s="184"/>
      <c r="CC253" s="184"/>
      <c r="CD253" s="184"/>
      <c r="CE253" s="184"/>
      <c r="CF253" s="184"/>
      <c r="CG253" s="184"/>
      <c r="CH253" s="184"/>
      <c r="CI253" s="184"/>
      <c r="CJ253" s="184"/>
      <c r="CK253" s="184"/>
      <c r="CL253" s="184"/>
      <c r="CM253" s="184"/>
      <c r="CN253" s="184"/>
      <c r="CO253" s="184"/>
      <c r="CP253" s="184"/>
      <c r="CQ253" s="184"/>
      <c r="CR253" s="184"/>
      <c r="CS253" s="184"/>
      <c r="CT253" s="184"/>
      <c r="CU253" s="184"/>
      <c r="CV253" s="184"/>
      <c r="CW253" s="184"/>
      <c r="CX253" s="184"/>
      <c r="CY253" s="184"/>
      <c r="CZ253" s="184"/>
      <c r="DA253" s="184"/>
      <c r="DB253" s="184"/>
      <c r="DC253" s="184"/>
      <c r="DD253" s="184"/>
      <c r="DE253" s="184"/>
      <c r="DF253" s="184"/>
      <c r="DG253" s="184"/>
      <c r="DH253" s="184"/>
      <c r="DI253" s="184"/>
      <c r="DJ253" s="184"/>
      <c r="DK253" s="184"/>
      <c r="DL253" s="184"/>
      <c r="DM253" s="184"/>
      <c r="DN253" s="184"/>
      <c r="DO253" s="184"/>
      <c r="DP253" s="184"/>
      <c r="DQ253" s="184"/>
      <c r="DR253" s="184"/>
      <c r="DS253" s="184"/>
      <c r="DT253" s="184"/>
      <c r="DU253" s="184"/>
      <c r="DV253" s="184"/>
      <c r="DW253" s="184"/>
      <c r="DX253" s="184"/>
      <c r="DY253" s="184"/>
      <c r="DZ253" s="184"/>
      <c r="EA253" s="184"/>
      <c r="EB253" s="184"/>
      <c r="EC253" s="184"/>
      <c r="ED253" s="184"/>
      <c r="EE253" s="184"/>
      <c r="EF253" s="184"/>
      <c r="EG253" s="184"/>
      <c r="EH253" s="184"/>
      <c r="EI253" s="184"/>
      <c r="EJ253" s="184"/>
      <c r="EK253" s="184"/>
      <c r="EL253" s="184"/>
      <c r="EM253" s="184"/>
      <c r="EN253" s="184"/>
      <c r="EO253" s="184"/>
      <c r="EP253" s="184"/>
      <c r="EQ253" s="184"/>
      <c r="ER253" s="184"/>
      <c r="ES253" s="184"/>
      <c r="ET253" s="184"/>
      <c r="EU253" s="184"/>
      <c r="EV253" s="184"/>
      <c r="EW253" s="184"/>
      <c r="EX253" s="184"/>
      <c r="EY253" s="184"/>
      <c r="EZ253" s="184"/>
      <c r="FA253" s="184"/>
      <c r="FB253" s="184"/>
      <c r="FC253" s="184"/>
      <c r="FD253" s="184"/>
      <c r="FE253" s="184"/>
      <c r="FF253" s="184"/>
      <c r="FG253" s="184"/>
      <c r="FH253" s="184"/>
      <c r="FI253" s="184"/>
      <c r="FJ253" s="184"/>
      <c r="FK253" s="184"/>
    </row>
    <row r="254" spans="1:167" ht="21" customHeight="1" x14ac:dyDescent="0.15">
      <c r="A254" s="38">
        <v>247</v>
      </c>
      <c r="B254" s="38" t="s">
        <v>348</v>
      </c>
      <c r="C254" s="169"/>
      <c r="D254" s="38"/>
      <c r="E254" s="89">
        <v>1</v>
      </c>
      <c r="F254" s="38">
        <v>1</v>
      </c>
      <c r="G254" s="38">
        <v>1</v>
      </c>
      <c r="H254" s="38"/>
      <c r="I254" s="38">
        <v>1</v>
      </c>
      <c r="J254" s="38">
        <v>1</v>
      </c>
      <c r="K254" s="38"/>
      <c r="L254" s="38"/>
      <c r="M254" s="38"/>
      <c r="N254" s="38"/>
      <c r="O254" s="38"/>
      <c r="P254" s="38"/>
      <c r="Q254" s="38"/>
      <c r="R254" s="38"/>
      <c r="S254" s="38">
        <v>1</v>
      </c>
      <c r="T254" s="89">
        <v>1</v>
      </c>
      <c r="U254" s="172" t="s">
        <v>563</v>
      </c>
      <c r="V254" s="38"/>
      <c r="W254" s="38"/>
      <c r="X254" s="38">
        <v>1</v>
      </c>
      <c r="Y254" s="89">
        <v>1</v>
      </c>
      <c r="Z254" s="38"/>
      <c r="AA254" s="89">
        <v>1</v>
      </c>
      <c r="AB254" s="38">
        <v>1</v>
      </c>
      <c r="AC254" s="89"/>
      <c r="AD254" s="38"/>
      <c r="AE254" s="38"/>
      <c r="AF254" s="171" t="s">
        <v>1058</v>
      </c>
      <c r="AG254" s="108"/>
      <c r="AH254" s="108"/>
      <c r="AI254" s="184"/>
      <c r="AJ254" s="184"/>
      <c r="AK254" s="184"/>
      <c r="AL254" s="184"/>
      <c r="AM254" s="184"/>
      <c r="AN254" s="184"/>
      <c r="AO254" s="184"/>
      <c r="AP254" s="184"/>
      <c r="AQ254" s="184"/>
      <c r="AR254" s="184"/>
      <c r="AS254" s="184"/>
      <c r="AT254" s="184"/>
      <c r="AU254" s="184"/>
      <c r="AV254" s="184"/>
      <c r="AW254" s="184"/>
      <c r="AX254" s="184"/>
      <c r="AY254" s="184"/>
      <c r="AZ254" s="184"/>
      <c r="BA254" s="184"/>
      <c r="BB254" s="184"/>
      <c r="BC254" s="184"/>
      <c r="BD254" s="184"/>
      <c r="BE254" s="184"/>
      <c r="BF254" s="184"/>
      <c r="BG254" s="184"/>
      <c r="BH254" s="184"/>
      <c r="BI254" s="184"/>
      <c r="BJ254" s="184"/>
      <c r="BK254" s="184"/>
      <c r="BL254" s="184"/>
      <c r="BM254" s="184"/>
      <c r="BN254" s="184"/>
      <c r="BO254" s="184"/>
      <c r="BP254" s="184"/>
      <c r="BQ254" s="184"/>
      <c r="BR254" s="184"/>
      <c r="BS254" s="184"/>
      <c r="BT254" s="184"/>
      <c r="BU254" s="184"/>
      <c r="BV254" s="184"/>
      <c r="BW254" s="184"/>
      <c r="BX254" s="184"/>
      <c r="BY254" s="184"/>
      <c r="BZ254" s="184"/>
      <c r="CA254" s="184"/>
      <c r="CB254" s="184"/>
      <c r="CC254" s="184"/>
      <c r="CD254" s="184"/>
      <c r="CE254" s="184"/>
      <c r="CF254" s="184"/>
      <c r="CG254" s="184"/>
      <c r="CH254" s="184"/>
      <c r="CI254" s="184"/>
      <c r="CJ254" s="184"/>
      <c r="CK254" s="184"/>
      <c r="CL254" s="184"/>
      <c r="CM254" s="184"/>
      <c r="CN254" s="184"/>
      <c r="CO254" s="184"/>
      <c r="CP254" s="184"/>
      <c r="CQ254" s="184"/>
      <c r="CR254" s="184"/>
      <c r="CS254" s="184"/>
      <c r="CT254" s="184"/>
      <c r="CU254" s="184"/>
      <c r="CV254" s="184"/>
      <c r="CW254" s="184"/>
      <c r="CX254" s="184"/>
      <c r="CY254" s="184"/>
      <c r="CZ254" s="184"/>
      <c r="DA254" s="184"/>
      <c r="DB254" s="184"/>
      <c r="DC254" s="184"/>
      <c r="DD254" s="184"/>
      <c r="DE254" s="184"/>
      <c r="DF254" s="184"/>
      <c r="DG254" s="184"/>
      <c r="DH254" s="184"/>
      <c r="DI254" s="184"/>
      <c r="DJ254" s="184"/>
      <c r="DK254" s="184"/>
      <c r="DL254" s="184"/>
      <c r="DM254" s="184"/>
      <c r="DN254" s="184"/>
      <c r="DO254" s="184"/>
      <c r="DP254" s="184"/>
      <c r="DQ254" s="184"/>
      <c r="DR254" s="184"/>
      <c r="DS254" s="184"/>
      <c r="DT254" s="184"/>
      <c r="DU254" s="184"/>
      <c r="DV254" s="184"/>
      <c r="DW254" s="184"/>
      <c r="DX254" s="184"/>
      <c r="DY254" s="184"/>
      <c r="DZ254" s="184"/>
      <c r="EA254" s="184"/>
      <c r="EB254" s="184"/>
      <c r="EC254" s="184"/>
      <c r="ED254" s="184"/>
      <c r="EE254" s="184"/>
      <c r="EF254" s="184"/>
      <c r="EG254" s="184"/>
      <c r="EH254" s="184"/>
      <c r="EI254" s="184"/>
      <c r="EJ254" s="184"/>
      <c r="EK254" s="184"/>
      <c r="EL254" s="184"/>
      <c r="EM254" s="184"/>
      <c r="EN254" s="184"/>
      <c r="EO254" s="184"/>
      <c r="EP254" s="184"/>
      <c r="EQ254" s="184"/>
      <c r="ER254" s="184"/>
      <c r="ES254" s="184"/>
      <c r="ET254" s="184"/>
      <c r="EU254" s="184"/>
      <c r="EV254" s="184"/>
      <c r="EW254" s="184"/>
      <c r="EX254" s="184"/>
      <c r="EY254" s="184"/>
      <c r="EZ254" s="184"/>
      <c r="FA254" s="184"/>
      <c r="FB254" s="184"/>
      <c r="FC254" s="184"/>
      <c r="FD254" s="184"/>
      <c r="FE254" s="184"/>
      <c r="FF254" s="184"/>
      <c r="FG254" s="184"/>
      <c r="FH254" s="184"/>
      <c r="FI254" s="184"/>
      <c r="FJ254" s="184"/>
      <c r="FK254" s="184"/>
    </row>
    <row r="255" spans="1:167" ht="21" customHeight="1" x14ac:dyDescent="0.15">
      <c r="A255" s="38">
        <v>248</v>
      </c>
      <c r="B255" s="38" t="s">
        <v>348</v>
      </c>
      <c r="C255" s="169"/>
      <c r="D255" s="38">
        <v>1</v>
      </c>
      <c r="E255" s="89"/>
      <c r="F255" s="38">
        <v>1</v>
      </c>
      <c r="G255" s="38">
        <v>1</v>
      </c>
      <c r="H255" s="38"/>
      <c r="I255" s="38"/>
      <c r="J255" s="38"/>
      <c r="K255" s="38"/>
      <c r="L255" s="38"/>
      <c r="M255" s="38"/>
      <c r="N255" s="38"/>
      <c r="O255" s="38"/>
      <c r="P255" s="38"/>
      <c r="Q255" s="38"/>
      <c r="R255" s="38">
        <v>1</v>
      </c>
      <c r="S255" s="38"/>
      <c r="T255" s="89"/>
      <c r="U255" s="172" t="s">
        <v>564</v>
      </c>
      <c r="V255" s="38"/>
      <c r="W255" s="38"/>
      <c r="X255" s="38">
        <v>1</v>
      </c>
      <c r="Y255" s="89"/>
      <c r="Z255" s="38"/>
      <c r="AA255" s="89">
        <v>1</v>
      </c>
      <c r="AB255" s="38">
        <v>1</v>
      </c>
      <c r="AC255" s="89"/>
      <c r="AD255" s="38"/>
      <c r="AE255" s="38"/>
      <c r="AF255" s="171" t="s">
        <v>1059</v>
      </c>
      <c r="AG255" s="108"/>
      <c r="AH255" s="108"/>
      <c r="AI255" s="184"/>
      <c r="AJ255" s="184"/>
      <c r="AK255" s="184"/>
      <c r="AL255" s="184"/>
      <c r="AM255" s="184"/>
      <c r="AN255" s="184"/>
      <c r="AO255" s="184"/>
      <c r="AP255" s="184"/>
      <c r="AQ255" s="184"/>
      <c r="AR255" s="184"/>
      <c r="AS255" s="184"/>
      <c r="AT255" s="184"/>
      <c r="AU255" s="184"/>
      <c r="AV255" s="184"/>
      <c r="AW255" s="184"/>
      <c r="AX255" s="184"/>
      <c r="AY255" s="184"/>
      <c r="AZ255" s="184"/>
      <c r="BA255" s="184"/>
      <c r="BB255" s="184"/>
      <c r="BC255" s="184"/>
      <c r="BD255" s="184"/>
      <c r="BE255" s="184"/>
      <c r="BF255" s="184"/>
      <c r="BG255" s="184"/>
      <c r="BH255" s="184"/>
      <c r="BI255" s="184"/>
      <c r="BJ255" s="184"/>
      <c r="BK255" s="184"/>
      <c r="BL255" s="184"/>
      <c r="BM255" s="184"/>
      <c r="BN255" s="184"/>
      <c r="BO255" s="184"/>
      <c r="BP255" s="184"/>
      <c r="BQ255" s="184"/>
      <c r="BR255" s="184"/>
      <c r="BS255" s="184"/>
      <c r="BT255" s="184"/>
      <c r="BU255" s="184"/>
      <c r="BV255" s="184"/>
      <c r="BW255" s="184"/>
      <c r="BX255" s="184"/>
      <c r="BY255" s="184"/>
      <c r="BZ255" s="184"/>
      <c r="CA255" s="184"/>
      <c r="CB255" s="184"/>
      <c r="CC255" s="184"/>
      <c r="CD255" s="184"/>
      <c r="CE255" s="184"/>
      <c r="CF255" s="184"/>
      <c r="CG255" s="184"/>
      <c r="CH255" s="184"/>
      <c r="CI255" s="184"/>
      <c r="CJ255" s="184"/>
      <c r="CK255" s="184"/>
      <c r="CL255" s="184"/>
      <c r="CM255" s="184"/>
      <c r="CN255" s="184"/>
      <c r="CO255" s="184"/>
      <c r="CP255" s="184"/>
      <c r="CQ255" s="184"/>
      <c r="CR255" s="184"/>
      <c r="CS255" s="184"/>
      <c r="CT255" s="184"/>
      <c r="CU255" s="184"/>
      <c r="CV255" s="184"/>
      <c r="CW255" s="184"/>
      <c r="CX255" s="184"/>
      <c r="CY255" s="184"/>
      <c r="CZ255" s="184"/>
      <c r="DA255" s="184"/>
      <c r="DB255" s="184"/>
      <c r="DC255" s="184"/>
      <c r="DD255" s="184"/>
      <c r="DE255" s="184"/>
      <c r="DF255" s="184"/>
      <c r="DG255" s="184"/>
      <c r="DH255" s="184"/>
      <c r="DI255" s="184"/>
      <c r="DJ255" s="184"/>
      <c r="DK255" s="184"/>
      <c r="DL255" s="184"/>
      <c r="DM255" s="184"/>
      <c r="DN255" s="184"/>
      <c r="DO255" s="184"/>
      <c r="DP255" s="184"/>
      <c r="DQ255" s="184"/>
      <c r="DR255" s="184"/>
      <c r="DS255" s="184"/>
      <c r="DT255" s="184"/>
      <c r="DU255" s="184"/>
      <c r="DV255" s="184"/>
      <c r="DW255" s="184"/>
      <c r="DX255" s="184"/>
      <c r="DY255" s="184"/>
      <c r="DZ255" s="184"/>
      <c r="EA255" s="184"/>
      <c r="EB255" s="184"/>
      <c r="EC255" s="184"/>
      <c r="ED255" s="184"/>
      <c r="EE255" s="184"/>
      <c r="EF255" s="184"/>
      <c r="EG255" s="184"/>
      <c r="EH255" s="184"/>
      <c r="EI255" s="184"/>
      <c r="EJ255" s="184"/>
      <c r="EK255" s="184"/>
      <c r="EL255" s="184"/>
      <c r="EM255" s="184"/>
      <c r="EN255" s="184"/>
      <c r="EO255" s="184"/>
      <c r="EP255" s="184"/>
      <c r="EQ255" s="184"/>
      <c r="ER255" s="184"/>
      <c r="ES255" s="184"/>
      <c r="ET255" s="184"/>
      <c r="EU255" s="184"/>
      <c r="EV255" s="184"/>
      <c r="EW255" s="184"/>
      <c r="EX255" s="184"/>
      <c r="EY255" s="184"/>
      <c r="EZ255" s="184"/>
      <c r="FA255" s="184"/>
      <c r="FB255" s="184"/>
      <c r="FC255" s="184"/>
      <c r="FD255" s="184"/>
      <c r="FE255" s="184"/>
      <c r="FF255" s="184"/>
      <c r="FG255" s="184"/>
      <c r="FH255" s="184"/>
      <c r="FI255" s="184"/>
      <c r="FJ255" s="184"/>
      <c r="FK255" s="184"/>
    </row>
    <row r="256" spans="1:167" ht="21" customHeight="1" x14ac:dyDescent="0.15">
      <c r="A256" s="38">
        <v>249</v>
      </c>
      <c r="B256" s="38" t="s">
        <v>348</v>
      </c>
      <c r="C256" s="169"/>
      <c r="D256" s="38">
        <v>1</v>
      </c>
      <c r="E256" s="89"/>
      <c r="F256" s="38">
        <v>1</v>
      </c>
      <c r="G256" s="38">
        <v>1</v>
      </c>
      <c r="H256" s="38"/>
      <c r="I256" s="38"/>
      <c r="J256" s="38"/>
      <c r="K256" s="38"/>
      <c r="L256" s="38"/>
      <c r="M256" s="38"/>
      <c r="N256" s="38"/>
      <c r="O256" s="38"/>
      <c r="P256" s="38"/>
      <c r="Q256" s="38"/>
      <c r="R256" s="38">
        <v>1</v>
      </c>
      <c r="S256" s="38"/>
      <c r="T256" s="89"/>
      <c r="U256" s="172" t="s">
        <v>565</v>
      </c>
      <c r="V256" s="38"/>
      <c r="W256" s="38"/>
      <c r="X256" s="38">
        <v>1</v>
      </c>
      <c r="Y256" s="89"/>
      <c r="Z256" s="38"/>
      <c r="AA256" s="89">
        <v>1</v>
      </c>
      <c r="AB256" s="38">
        <v>1</v>
      </c>
      <c r="AC256" s="89"/>
      <c r="AD256" s="38"/>
      <c r="AE256" s="38"/>
      <c r="AF256" s="171" t="s">
        <v>1060</v>
      </c>
      <c r="AG256" s="108"/>
      <c r="AH256" s="108"/>
      <c r="AI256" s="184"/>
      <c r="AJ256" s="184"/>
      <c r="AK256" s="184"/>
      <c r="AL256" s="184"/>
      <c r="AM256" s="184"/>
      <c r="AN256" s="184"/>
      <c r="AO256" s="184"/>
      <c r="AP256" s="184"/>
      <c r="AQ256" s="184"/>
      <c r="AR256" s="184"/>
      <c r="AS256" s="184"/>
      <c r="AT256" s="184"/>
      <c r="AU256" s="184"/>
      <c r="AV256" s="184"/>
      <c r="AW256" s="184"/>
      <c r="AX256" s="184"/>
      <c r="AY256" s="184"/>
      <c r="AZ256" s="184"/>
      <c r="BA256" s="184"/>
      <c r="BB256" s="184"/>
      <c r="BC256" s="184"/>
      <c r="BD256" s="184"/>
      <c r="BE256" s="184"/>
      <c r="BF256" s="184"/>
      <c r="BG256" s="184"/>
      <c r="BH256" s="184"/>
      <c r="BI256" s="184"/>
      <c r="BJ256" s="184"/>
      <c r="BK256" s="184"/>
      <c r="BL256" s="184"/>
      <c r="BM256" s="184"/>
      <c r="BN256" s="184"/>
      <c r="BO256" s="184"/>
      <c r="BP256" s="184"/>
      <c r="BQ256" s="184"/>
      <c r="BR256" s="184"/>
      <c r="BS256" s="184"/>
      <c r="BT256" s="184"/>
      <c r="BU256" s="184"/>
      <c r="BV256" s="184"/>
      <c r="BW256" s="184"/>
      <c r="BX256" s="184"/>
      <c r="BY256" s="184"/>
      <c r="BZ256" s="184"/>
      <c r="CA256" s="184"/>
      <c r="CB256" s="184"/>
      <c r="CC256" s="184"/>
      <c r="CD256" s="184"/>
      <c r="CE256" s="184"/>
      <c r="CF256" s="184"/>
      <c r="CG256" s="184"/>
      <c r="CH256" s="184"/>
      <c r="CI256" s="184"/>
      <c r="CJ256" s="184"/>
      <c r="CK256" s="184"/>
      <c r="CL256" s="184"/>
      <c r="CM256" s="184"/>
      <c r="CN256" s="184"/>
      <c r="CO256" s="184"/>
      <c r="CP256" s="184"/>
      <c r="CQ256" s="184"/>
      <c r="CR256" s="184"/>
      <c r="CS256" s="184"/>
      <c r="CT256" s="184"/>
      <c r="CU256" s="184"/>
      <c r="CV256" s="184"/>
      <c r="CW256" s="184"/>
      <c r="CX256" s="184"/>
      <c r="CY256" s="184"/>
      <c r="CZ256" s="184"/>
      <c r="DA256" s="184"/>
      <c r="DB256" s="184"/>
      <c r="DC256" s="184"/>
      <c r="DD256" s="184"/>
      <c r="DE256" s="184"/>
      <c r="DF256" s="184"/>
      <c r="DG256" s="184"/>
      <c r="DH256" s="184"/>
      <c r="DI256" s="184"/>
      <c r="DJ256" s="184"/>
      <c r="DK256" s="184"/>
      <c r="DL256" s="184"/>
      <c r="DM256" s="184"/>
      <c r="DN256" s="184"/>
      <c r="DO256" s="184"/>
      <c r="DP256" s="184"/>
      <c r="DQ256" s="184"/>
      <c r="DR256" s="184"/>
      <c r="DS256" s="184"/>
      <c r="DT256" s="184"/>
      <c r="DU256" s="184"/>
      <c r="DV256" s="184"/>
      <c r="DW256" s="184"/>
      <c r="DX256" s="184"/>
      <c r="DY256" s="184"/>
      <c r="DZ256" s="184"/>
      <c r="EA256" s="184"/>
      <c r="EB256" s="184"/>
      <c r="EC256" s="184"/>
      <c r="ED256" s="184"/>
      <c r="EE256" s="184"/>
      <c r="EF256" s="184"/>
      <c r="EG256" s="184"/>
      <c r="EH256" s="184"/>
      <c r="EI256" s="184"/>
      <c r="EJ256" s="184"/>
      <c r="EK256" s="184"/>
      <c r="EL256" s="184"/>
      <c r="EM256" s="184"/>
      <c r="EN256" s="184"/>
      <c r="EO256" s="184"/>
      <c r="EP256" s="184"/>
      <c r="EQ256" s="184"/>
      <c r="ER256" s="184"/>
      <c r="ES256" s="184"/>
      <c r="ET256" s="184"/>
      <c r="EU256" s="184"/>
      <c r="EV256" s="184"/>
      <c r="EW256" s="184"/>
      <c r="EX256" s="184"/>
      <c r="EY256" s="184"/>
      <c r="EZ256" s="184"/>
      <c r="FA256" s="184"/>
      <c r="FB256" s="184"/>
      <c r="FC256" s="184"/>
      <c r="FD256" s="184"/>
      <c r="FE256" s="184"/>
      <c r="FF256" s="184"/>
      <c r="FG256" s="184"/>
      <c r="FH256" s="184"/>
      <c r="FI256" s="184"/>
      <c r="FJ256" s="184"/>
      <c r="FK256" s="184"/>
    </row>
    <row r="257" spans="1:167" ht="21" customHeight="1" x14ac:dyDescent="0.15">
      <c r="A257" s="38">
        <v>250</v>
      </c>
      <c r="B257" s="38" t="s">
        <v>348</v>
      </c>
      <c r="C257" s="169"/>
      <c r="D257" s="38">
        <v>1</v>
      </c>
      <c r="E257" s="89"/>
      <c r="F257" s="38">
        <v>1</v>
      </c>
      <c r="G257" s="38">
        <v>1</v>
      </c>
      <c r="H257" s="38">
        <v>1</v>
      </c>
      <c r="I257" s="38">
        <v>1</v>
      </c>
      <c r="J257" s="38">
        <v>1</v>
      </c>
      <c r="K257" s="38"/>
      <c r="L257" s="38"/>
      <c r="M257" s="38"/>
      <c r="N257" s="38"/>
      <c r="O257" s="38"/>
      <c r="P257" s="38"/>
      <c r="Q257" s="38"/>
      <c r="R257" s="38">
        <v>1</v>
      </c>
      <c r="S257" s="38"/>
      <c r="T257" s="89">
        <v>1</v>
      </c>
      <c r="U257" s="172" t="s">
        <v>566</v>
      </c>
      <c r="V257" s="38"/>
      <c r="W257" s="38"/>
      <c r="X257" s="38">
        <v>1</v>
      </c>
      <c r="Y257" s="89"/>
      <c r="Z257" s="38"/>
      <c r="AA257" s="89">
        <v>1</v>
      </c>
      <c r="AB257" s="38"/>
      <c r="AC257" s="89">
        <v>1</v>
      </c>
      <c r="AD257" s="38"/>
      <c r="AE257" s="38"/>
      <c r="AF257" s="171" t="s">
        <v>1061</v>
      </c>
      <c r="AG257" s="108"/>
      <c r="AH257" s="108"/>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c r="CH257" s="184"/>
      <c r="CI257" s="184"/>
      <c r="CJ257" s="184"/>
      <c r="CK257" s="184"/>
      <c r="CL257" s="184"/>
      <c r="CM257" s="184"/>
      <c r="CN257" s="184"/>
      <c r="CO257" s="184"/>
      <c r="CP257" s="184"/>
      <c r="CQ257" s="184"/>
      <c r="CR257" s="184"/>
      <c r="CS257" s="184"/>
      <c r="CT257" s="184"/>
      <c r="CU257" s="184"/>
      <c r="CV257" s="184"/>
      <c r="CW257" s="184"/>
      <c r="CX257" s="184"/>
      <c r="CY257" s="184"/>
      <c r="CZ257" s="184"/>
      <c r="DA257" s="184"/>
      <c r="DB257" s="184"/>
      <c r="DC257" s="184"/>
      <c r="DD257" s="184"/>
      <c r="DE257" s="184"/>
      <c r="DF257" s="184"/>
      <c r="DG257" s="184"/>
      <c r="DH257" s="184"/>
      <c r="DI257" s="184"/>
      <c r="DJ257" s="184"/>
      <c r="DK257" s="184"/>
      <c r="DL257" s="184"/>
      <c r="DM257" s="184"/>
      <c r="DN257" s="184"/>
      <c r="DO257" s="184"/>
      <c r="DP257" s="184"/>
      <c r="DQ257" s="184"/>
      <c r="DR257" s="184"/>
      <c r="DS257" s="184"/>
      <c r="DT257" s="184"/>
      <c r="DU257" s="184"/>
      <c r="DV257" s="184"/>
      <c r="DW257" s="184"/>
      <c r="DX257" s="184"/>
      <c r="DY257" s="184"/>
      <c r="DZ257" s="184"/>
      <c r="EA257" s="184"/>
      <c r="EB257" s="184"/>
      <c r="EC257" s="184"/>
      <c r="ED257" s="184"/>
      <c r="EE257" s="184"/>
      <c r="EF257" s="184"/>
      <c r="EG257" s="184"/>
      <c r="EH257" s="184"/>
      <c r="EI257" s="184"/>
      <c r="EJ257" s="184"/>
      <c r="EK257" s="184"/>
      <c r="EL257" s="184"/>
      <c r="EM257" s="184"/>
      <c r="EN257" s="184"/>
      <c r="EO257" s="184"/>
      <c r="EP257" s="184"/>
      <c r="EQ257" s="184"/>
      <c r="ER257" s="184"/>
      <c r="ES257" s="184"/>
      <c r="ET257" s="184"/>
      <c r="EU257" s="184"/>
      <c r="EV257" s="184"/>
      <c r="EW257" s="184"/>
      <c r="EX257" s="184"/>
      <c r="EY257" s="184"/>
      <c r="EZ257" s="184"/>
      <c r="FA257" s="184"/>
      <c r="FB257" s="184"/>
      <c r="FC257" s="184"/>
      <c r="FD257" s="184"/>
      <c r="FE257" s="184"/>
      <c r="FF257" s="184"/>
      <c r="FG257" s="184"/>
      <c r="FH257" s="184"/>
      <c r="FI257" s="184"/>
      <c r="FJ257" s="184"/>
      <c r="FK257" s="184"/>
    </row>
    <row r="258" spans="1:167" ht="21" customHeight="1" x14ac:dyDescent="0.15">
      <c r="A258" s="38">
        <v>251</v>
      </c>
      <c r="B258" s="38" t="s">
        <v>348</v>
      </c>
      <c r="C258" s="169"/>
      <c r="D258" s="38"/>
      <c r="E258" s="89">
        <v>1</v>
      </c>
      <c r="F258" s="38">
        <v>1</v>
      </c>
      <c r="G258" s="38">
        <v>1</v>
      </c>
      <c r="H258" s="38">
        <v>1</v>
      </c>
      <c r="I258" s="38"/>
      <c r="J258" s="38"/>
      <c r="K258" s="38"/>
      <c r="L258" s="38">
        <v>1</v>
      </c>
      <c r="M258" s="38">
        <v>1</v>
      </c>
      <c r="N258" s="38"/>
      <c r="O258" s="38"/>
      <c r="P258" s="38">
        <v>1</v>
      </c>
      <c r="Q258" s="38">
        <v>1</v>
      </c>
      <c r="R258" s="38">
        <v>1</v>
      </c>
      <c r="S258" s="38">
        <v>1</v>
      </c>
      <c r="T258" s="89"/>
      <c r="U258" s="172" t="s">
        <v>567</v>
      </c>
      <c r="V258" s="38">
        <v>1</v>
      </c>
      <c r="W258" s="38">
        <v>1</v>
      </c>
      <c r="X258" s="38"/>
      <c r="Y258" s="89"/>
      <c r="Z258" s="38">
        <v>1</v>
      </c>
      <c r="AA258" s="89"/>
      <c r="AB258" s="38">
        <v>1</v>
      </c>
      <c r="AC258" s="89"/>
      <c r="AD258" s="38"/>
      <c r="AE258" s="38"/>
      <c r="AF258" s="171" t="s">
        <v>1062</v>
      </c>
      <c r="AG258" s="108"/>
      <c r="AH258" s="108"/>
      <c r="AI258" s="184"/>
      <c r="AJ258" s="184"/>
      <c r="AK258" s="184"/>
      <c r="AL258" s="184"/>
      <c r="AM258" s="184"/>
      <c r="AN258" s="184"/>
      <c r="AO258" s="184"/>
      <c r="AP258" s="184"/>
      <c r="AQ258" s="184"/>
      <c r="AR258" s="184"/>
      <c r="AS258" s="184"/>
      <c r="AT258" s="184"/>
      <c r="AU258" s="184"/>
      <c r="AV258" s="184"/>
      <c r="AW258" s="184"/>
      <c r="AX258" s="184"/>
      <c r="AY258" s="184"/>
      <c r="AZ258" s="184"/>
      <c r="BA258" s="184"/>
      <c r="BB258" s="184"/>
      <c r="BC258" s="184"/>
      <c r="BD258" s="184"/>
      <c r="BE258" s="184"/>
      <c r="BF258" s="184"/>
      <c r="BG258" s="184"/>
      <c r="BH258" s="184"/>
      <c r="BI258" s="184"/>
      <c r="BJ258" s="184"/>
      <c r="BK258" s="184"/>
      <c r="BL258" s="184"/>
      <c r="BM258" s="184"/>
      <c r="BN258" s="184"/>
      <c r="BO258" s="184"/>
      <c r="BP258" s="184"/>
      <c r="BQ258" s="184"/>
      <c r="BR258" s="184"/>
      <c r="BS258" s="184"/>
      <c r="BT258" s="184"/>
      <c r="BU258" s="184"/>
      <c r="BV258" s="184"/>
      <c r="BW258" s="184"/>
      <c r="BX258" s="184"/>
      <c r="BY258" s="184"/>
      <c r="BZ258" s="184"/>
      <c r="CA258" s="184"/>
      <c r="CB258" s="184"/>
      <c r="CC258" s="184"/>
      <c r="CD258" s="184"/>
      <c r="CE258" s="184"/>
      <c r="CF258" s="184"/>
      <c r="CG258" s="184"/>
      <c r="CH258" s="184"/>
      <c r="CI258" s="184"/>
      <c r="CJ258" s="184"/>
      <c r="CK258" s="184"/>
      <c r="CL258" s="184"/>
      <c r="CM258" s="184"/>
      <c r="CN258" s="184"/>
      <c r="CO258" s="184"/>
      <c r="CP258" s="184"/>
      <c r="CQ258" s="184"/>
      <c r="CR258" s="184"/>
      <c r="CS258" s="184"/>
      <c r="CT258" s="184"/>
      <c r="CU258" s="184"/>
      <c r="CV258" s="184"/>
      <c r="CW258" s="184"/>
      <c r="CX258" s="184"/>
      <c r="CY258" s="184"/>
      <c r="CZ258" s="184"/>
      <c r="DA258" s="184"/>
      <c r="DB258" s="184"/>
      <c r="DC258" s="184"/>
      <c r="DD258" s="184"/>
      <c r="DE258" s="184"/>
      <c r="DF258" s="184"/>
      <c r="DG258" s="184"/>
      <c r="DH258" s="184"/>
      <c r="DI258" s="184"/>
      <c r="DJ258" s="184"/>
      <c r="DK258" s="184"/>
      <c r="DL258" s="184"/>
      <c r="DM258" s="184"/>
      <c r="DN258" s="184"/>
      <c r="DO258" s="184"/>
      <c r="DP258" s="184"/>
      <c r="DQ258" s="184"/>
      <c r="DR258" s="184"/>
      <c r="DS258" s="184"/>
      <c r="DT258" s="184"/>
      <c r="DU258" s="184"/>
      <c r="DV258" s="184"/>
      <c r="DW258" s="184"/>
      <c r="DX258" s="184"/>
      <c r="DY258" s="184"/>
      <c r="DZ258" s="184"/>
      <c r="EA258" s="184"/>
      <c r="EB258" s="184"/>
      <c r="EC258" s="184"/>
      <c r="ED258" s="184"/>
      <c r="EE258" s="184"/>
      <c r="EF258" s="184"/>
      <c r="EG258" s="184"/>
      <c r="EH258" s="184"/>
      <c r="EI258" s="184"/>
      <c r="EJ258" s="184"/>
      <c r="EK258" s="184"/>
      <c r="EL258" s="184"/>
      <c r="EM258" s="184"/>
      <c r="EN258" s="184"/>
      <c r="EO258" s="184"/>
      <c r="EP258" s="184"/>
      <c r="EQ258" s="184"/>
      <c r="ER258" s="184"/>
      <c r="ES258" s="184"/>
      <c r="ET258" s="184"/>
      <c r="EU258" s="184"/>
      <c r="EV258" s="184"/>
      <c r="EW258" s="184"/>
      <c r="EX258" s="184"/>
      <c r="EY258" s="184"/>
      <c r="EZ258" s="184"/>
      <c r="FA258" s="184"/>
      <c r="FB258" s="184"/>
      <c r="FC258" s="184"/>
      <c r="FD258" s="184"/>
      <c r="FE258" s="184"/>
      <c r="FF258" s="184"/>
      <c r="FG258" s="184"/>
      <c r="FH258" s="184"/>
      <c r="FI258" s="184"/>
      <c r="FJ258" s="184"/>
      <c r="FK258" s="184"/>
    </row>
    <row r="259" spans="1:167" ht="21" customHeight="1" x14ac:dyDescent="0.15">
      <c r="A259" s="38">
        <v>252</v>
      </c>
      <c r="B259" s="38" t="s">
        <v>348</v>
      </c>
      <c r="C259" s="169"/>
      <c r="D259" s="38"/>
      <c r="E259" s="89">
        <v>1</v>
      </c>
      <c r="F259" s="38">
        <v>1</v>
      </c>
      <c r="G259" s="38">
        <v>1</v>
      </c>
      <c r="H259" s="38">
        <v>1</v>
      </c>
      <c r="I259" s="38"/>
      <c r="J259" s="38"/>
      <c r="K259" s="38"/>
      <c r="L259" s="38">
        <v>1</v>
      </c>
      <c r="M259" s="38">
        <v>1</v>
      </c>
      <c r="N259" s="38"/>
      <c r="O259" s="38"/>
      <c r="P259" s="38">
        <v>1</v>
      </c>
      <c r="Q259" s="38"/>
      <c r="R259" s="38"/>
      <c r="S259" s="38">
        <v>1</v>
      </c>
      <c r="T259" s="89">
        <v>1</v>
      </c>
      <c r="U259" s="172" t="s">
        <v>569</v>
      </c>
      <c r="V259" s="38">
        <v>1</v>
      </c>
      <c r="W259" s="38">
        <v>1</v>
      </c>
      <c r="X259" s="38">
        <v>1</v>
      </c>
      <c r="Y259" s="89">
        <v>1</v>
      </c>
      <c r="Z259" s="38"/>
      <c r="AA259" s="89">
        <v>1</v>
      </c>
      <c r="AB259" s="38">
        <v>1</v>
      </c>
      <c r="AC259" s="89"/>
      <c r="AD259" s="38"/>
      <c r="AE259" s="38"/>
      <c r="AF259" s="171" t="s">
        <v>1063</v>
      </c>
      <c r="AG259" s="108"/>
      <c r="AH259" s="108"/>
      <c r="AI259" s="184"/>
      <c r="AJ259" s="184"/>
      <c r="AK259" s="184"/>
      <c r="AL259" s="184"/>
      <c r="AM259" s="184"/>
      <c r="AN259" s="184"/>
      <c r="AO259" s="184"/>
      <c r="AP259" s="184"/>
      <c r="AQ259" s="184"/>
      <c r="AR259" s="184"/>
      <c r="AS259" s="184"/>
      <c r="AT259" s="184"/>
      <c r="AU259" s="184"/>
      <c r="AV259" s="184"/>
      <c r="AW259" s="184"/>
      <c r="AX259" s="184"/>
      <c r="AY259" s="184"/>
      <c r="AZ259" s="184"/>
      <c r="BA259" s="184"/>
      <c r="BB259" s="184"/>
      <c r="BC259" s="184"/>
      <c r="BD259" s="184"/>
      <c r="BE259" s="184"/>
      <c r="BF259" s="184"/>
      <c r="BG259" s="184"/>
      <c r="BH259" s="184"/>
      <c r="BI259" s="184"/>
      <c r="BJ259" s="184"/>
      <c r="BK259" s="184"/>
      <c r="BL259" s="184"/>
      <c r="BM259" s="184"/>
      <c r="BN259" s="184"/>
      <c r="BO259" s="184"/>
      <c r="BP259" s="184"/>
      <c r="BQ259" s="184"/>
      <c r="BR259" s="184"/>
      <c r="BS259" s="184"/>
      <c r="BT259" s="184"/>
      <c r="BU259" s="184"/>
      <c r="BV259" s="184"/>
      <c r="BW259" s="184"/>
      <c r="BX259" s="184"/>
      <c r="BY259" s="184"/>
      <c r="BZ259" s="184"/>
      <c r="CA259" s="184"/>
      <c r="CB259" s="184"/>
      <c r="CC259" s="184"/>
      <c r="CD259" s="184"/>
      <c r="CE259" s="184"/>
      <c r="CF259" s="184"/>
      <c r="CG259" s="184"/>
      <c r="CH259" s="184"/>
      <c r="CI259" s="184"/>
      <c r="CJ259" s="184"/>
      <c r="CK259" s="184"/>
      <c r="CL259" s="184"/>
      <c r="CM259" s="184"/>
      <c r="CN259" s="184"/>
      <c r="CO259" s="184"/>
      <c r="CP259" s="184"/>
      <c r="CQ259" s="184"/>
      <c r="CR259" s="184"/>
      <c r="CS259" s="184"/>
      <c r="CT259" s="184"/>
      <c r="CU259" s="184"/>
      <c r="CV259" s="184"/>
      <c r="CW259" s="184"/>
      <c r="CX259" s="184"/>
      <c r="CY259" s="184"/>
      <c r="CZ259" s="184"/>
      <c r="DA259" s="184"/>
      <c r="DB259" s="184"/>
      <c r="DC259" s="184"/>
      <c r="DD259" s="184"/>
      <c r="DE259" s="184"/>
      <c r="DF259" s="184"/>
      <c r="DG259" s="184"/>
      <c r="DH259" s="184"/>
      <c r="DI259" s="184"/>
      <c r="DJ259" s="184"/>
      <c r="DK259" s="184"/>
      <c r="DL259" s="184"/>
      <c r="DM259" s="184"/>
      <c r="DN259" s="184"/>
      <c r="DO259" s="184"/>
      <c r="DP259" s="184"/>
      <c r="DQ259" s="184"/>
      <c r="DR259" s="184"/>
      <c r="DS259" s="184"/>
      <c r="DT259" s="184"/>
      <c r="DU259" s="184"/>
      <c r="DV259" s="184"/>
      <c r="DW259" s="184"/>
      <c r="DX259" s="184"/>
      <c r="DY259" s="184"/>
      <c r="DZ259" s="184"/>
      <c r="EA259" s="184"/>
      <c r="EB259" s="184"/>
      <c r="EC259" s="184"/>
      <c r="ED259" s="184"/>
      <c r="EE259" s="184"/>
      <c r="EF259" s="184"/>
      <c r="EG259" s="184"/>
      <c r="EH259" s="184"/>
      <c r="EI259" s="184"/>
      <c r="EJ259" s="184"/>
      <c r="EK259" s="184"/>
      <c r="EL259" s="184"/>
      <c r="EM259" s="184"/>
      <c r="EN259" s="184"/>
      <c r="EO259" s="184"/>
      <c r="EP259" s="184"/>
      <c r="EQ259" s="184"/>
      <c r="ER259" s="184"/>
      <c r="ES259" s="184"/>
      <c r="ET259" s="184"/>
      <c r="EU259" s="184"/>
      <c r="EV259" s="184"/>
      <c r="EW259" s="184"/>
      <c r="EX259" s="184"/>
      <c r="EY259" s="184"/>
      <c r="EZ259" s="184"/>
      <c r="FA259" s="184"/>
      <c r="FB259" s="184"/>
      <c r="FC259" s="184"/>
      <c r="FD259" s="184"/>
      <c r="FE259" s="184"/>
      <c r="FF259" s="184"/>
      <c r="FG259" s="184"/>
      <c r="FH259" s="184"/>
      <c r="FI259" s="184"/>
      <c r="FJ259" s="184"/>
      <c r="FK259" s="184"/>
    </row>
    <row r="260" spans="1:167" ht="21" customHeight="1" x14ac:dyDescent="0.15">
      <c r="A260" s="38">
        <v>253</v>
      </c>
      <c r="B260" s="38" t="s">
        <v>348</v>
      </c>
      <c r="C260" s="169"/>
      <c r="D260" s="38"/>
      <c r="E260" s="89">
        <v>1</v>
      </c>
      <c r="F260" s="38"/>
      <c r="G260" s="38">
        <v>1</v>
      </c>
      <c r="H260" s="38"/>
      <c r="I260" s="38"/>
      <c r="J260" s="38"/>
      <c r="K260" s="38"/>
      <c r="L260" s="38">
        <v>1</v>
      </c>
      <c r="M260" s="38">
        <v>1</v>
      </c>
      <c r="N260" s="38"/>
      <c r="O260" s="38"/>
      <c r="P260" s="38">
        <v>1</v>
      </c>
      <c r="Q260" s="38"/>
      <c r="R260" s="38">
        <v>1</v>
      </c>
      <c r="S260" s="38">
        <v>1</v>
      </c>
      <c r="T260" s="89"/>
      <c r="U260" s="172" t="s">
        <v>570</v>
      </c>
      <c r="V260" s="38">
        <v>1</v>
      </c>
      <c r="W260" s="38">
        <v>1</v>
      </c>
      <c r="X260" s="38">
        <v>1</v>
      </c>
      <c r="Y260" s="89">
        <v>1</v>
      </c>
      <c r="Z260" s="38">
        <v>1</v>
      </c>
      <c r="AA260" s="89"/>
      <c r="AB260" s="38">
        <v>1</v>
      </c>
      <c r="AC260" s="89"/>
      <c r="AD260" s="38"/>
      <c r="AE260" s="38"/>
      <c r="AF260" s="171" t="s">
        <v>1064</v>
      </c>
      <c r="AG260" s="108"/>
      <c r="AH260" s="108"/>
      <c r="AI260" s="184"/>
      <c r="AJ260" s="184"/>
      <c r="AK260" s="184"/>
      <c r="AL260" s="184"/>
      <c r="AM260" s="184"/>
      <c r="AN260" s="184"/>
      <c r="AO260" s="184"/>
      <c r="AP260" s="184"/>
      <c r="AQ260" s="184"/>
      <c r="AR260" s="184"/>
      <c r="AS260" s="184"/>
      <c r="AT260" s="184"/>
      <c r="AU260" s="184"/>
      <c r="AV260" s="184"/>
      <c r="AW260" s="184"/>
      <c r="AX260" s="184"/>
      <c r="AY260" s="184"/>
      <c r="AZ260" s="184"/>
      <c r="BA260" s="184"/>
      <c r="BB260" s="184"/>
      <c r="BC260" s="184"/>
      <c r="BD260" s="184"/>
      <c r="BE260" s="184"/>
      <c r="BF260" s="184"/>
      <c r="BG260" s="184"/>
      <c r="BH260" s="184"/>
      <c r="BI260" s="184"/>
      <c r="BJ260" s="184"/>
      <c r="BK260" s="184"/>
      <c r="BL260" s="184"/>
      <c r="BM260" s="184"/>
      <c r="BN260" s="184"/>
      <c r="BO260" s="184"/>
      <c r="BP260" s="184"/>
      <c r="BQ260" s="184"/>
      <c r="BR260" s="184"/>
      <c r="BS260" s="184"/>
      <c r="BT260" s="184"/>
      <c r="BU260" s="184"/>
      <c r="BV260" s="184"/>
      <c r="BW260" s="184"/>
      <c r="BX260" s="184"/>
      <c r="BY260" s="184"/>
      <c r="BZ260" s="184"/>
      <c r="CA260" s="184"/>
      <c r="CB260" s="184"/>
      <c r="CC260" s="184"/>
      <c r="CD260" s="184"/>
      <c r="CE260" s="184"/>
      <c r="CF260" s="184"/>
      <c r="CG260" s="184"/>
      <c r="CH260" s="184"/>
      <c r="CI260" s="184"/>
      <c r="CJ260" s="184"/>
      <c r="CK260" s="184"/>
      <c r="CL260" s="184"/>
      <c r="CM260" s="184"/>
      <c r="CN260" s="184"/>
      <c r="CO260" s="184"/>
      <c r="CP260" s="184"/>
      <c r="CQ260" s="184"/>
      <c r="CR260" s="184"/>
      <c r="CS260" s="184"/>
      <c r="CT260" s="184"/>
      <c r="CU260" s="184"/>
      <c r="CV260" s="184"/>
      <c r="CW260" s="184"/>
      <c r="CX260" s="184"/>
      <c r="CY260" s="184"/>
      <c r="CZ260" s="184"/>
      <c r="DA260" s="184"/>
      <c r="DB260" s="184"/>
      <c r="DC260" s="184"/>
      <c r="DD260" s="184"/>
      <c r="DE260" s="184"/>
      <c r="DF260" s="184"/>
      <c r="DG260" s="184"/>
      <c r="DH260" s="184"/>
      <c r="DI260" s="184"/>
      <c r="DJ260" s="184"/>
      <c r="DK260" s="184"/>
      <c r="DL260" s="184"/>
      <c r="DM260" s="184"/>
      <c r="DN260" s="184"/>
      <c r="DO260" s="184"/>
      <c r="DP260" s="184"/>
      <c r="DQ260" s="184"/>
      <c r="DR260" s="184"/>
      <c r="DS260" s="184"/>
      <c r="DT260" s="184"/>
      <c r="DU260" s="184"/>
      <c r="DV260" s="184"/>
      <c r="DW260" s="184"/>
      <c r="DX260" s="184"/>
      <c r="DY260" s="184"/>
      <c r="DZ260" s="184"/>
      <c r="EA260" s="184"/>
      <c r="EB260" s="184"/>
      <c r="EC260" s="184"/>
      <c r="ED260" s="184"/>
      <c r="EE260" s="184"/>
      <c r="EF260" s="184"/>
      <c r="EG260" s="184"/>
      <c r="EH260" s="184"/>
      <c r="EI260" s="184"/>
      <c r="EJ260" s="184"/>
      <c r="EK260" s="184"/>
      <c r="EL260" s="184"/>
      <c r="EM260" s="184"/>
      <c r="EN260" s="184"/>
      <c r="EO260" s="184"/>
      <c r="EP260" s="184"/>
      <c r="EQ260" s="184"/>
      <c r="ER260" s="184"/>
      <c r="ES260" s="184"/>
      <c r="ET260" s="184"/>
      <c r="EU260" s="184"/>
      <c r="EV260" s="184"/>
      <c r="EW260" s="184"/>
      <c r="EX260" s="184"/>
      <c r="EY260" s="184"/>
      <c r="EZ260" s="184"/>
      <c r="FA260" s="184"/>
      <c r="FB260" s="184"/>
      <c r="FC260" s="184"/>
      <c r="FD260" s="184"/>
      <c r="FE260" s="184"/>
      <c r="FF260" s="184"/>
      <c r="FG260" s="184"/>
      <c r="FH260" s="184"/>
      <c r="FI260" s="184"/>
      <c r="FJ260" s="184"/>
      <c r="FK260" s="184"/>
    </row>
    <row r="261" spans="1:167" ht="21" customHeight="1" x14ac:dyDescent="0.15">
      <c r="A261" s="38">
        <v>254</v>
      </c>
      <c r="B261" s="38" t="s">
        <v>348</v>
      </c>
      <c r="C261" s="169"/>
      <c r="D261" s="38"/>
      <c r="E261" s="89">
        <v>1</v>
      </c>
      <c r="F261" s="38"/>
      <c r="G261" s="38">
        <v>1</v>
      </c>
      <c r="H261" s="38"/>
      <c r="I261" s="38"/>
      <c r="J261" s="38"/>
      <c r="K261" s="38"/>
      <c r="L261" s="38">
        <v>1</v>
      </c>
      <c r="M261" s="38"/>
      <c r="N261" s="38"/>
      <c r="O261" s="38"/>
      <c r="P261" s="38"/>
      <c r="Q261" s="38"/>
      <c r="R261" s="38">
        <v>1</v>
      </c>
      <c r="S261" s="38">
        <v>1</v>
      </c>
      <c r="T261" s="89"/>
      <c r="U261" s="172" t="s">
        <v>571</v>
      </c>
      <c r="V261" s="38"/>
      <c r="W261" s="38"/>
      <c r="X261" s="38">
        <v>1</v>
      </c>
      <c r="Y261" s="89">
        <v>1</v>
      </c>
      <c r="Z261" s="38"/>
      <c r="AA261" s="89">
        <v>1</v>
      </c>
      <c r="AB261" s="38">
        <v>1</v>
      </c>
      <c r="AC261" s="89"/>
      <c r="AD261" s="38"/>
      <c r="AE261" s="38"/>
      <c r="AF261" s="171" t="s">
        <v>1065</v>
      </c>
      <c r="AG261" s="108"/>
      <c r="AH261" s="108"/>
      <c r="AI261" s="184"/>
      <c r="AJ261" s="184"/>
      <c r="AK261" s="184"/>
      <c r="AL261" s="184"/>
      <c r="AM261" s="184"/>
      <c r="AN261" s="184"/>
      <c r="AO261" s="184"/>
      <c r="AP261" s="184"/>
      <c r="AQ261" s="184"/>
      <c r="AR261" s="184"/>
      <c r="AS261" s="184"/>
      <c r="AT261" s="184"/>
      <c r="AU261" s="184"/>
      <c r="AV261" s="184"/>
      <c r="AW261" s="184"/>
      <c r="AX261" s="184"/>
      <c r="AY261" s="184"/>
      <c r="AZ261" s="184"/>
      <c r="BA261" s="184"/>
      <c r="BB261" s="184"/>
      <c r="BC261" s="184"/>
      <c r="BD261" s="184"/>
      <c r="BE261" s="184"/>
      <c r="BF261" s="184"/>
      <c r="BG261" s="184"/>
      <c r="BH261" s="184"/>
      <c r="BI261" s="184"/>
      <c r="BJ261" s="184"/>
      <c r="BK261" s="184"/>
      <c r="BL261" s="184"/>
      <c r="BM261" s="184"/>
      <c r="BN261" s="184"/>
      <c r="BO261" s="184"/>
      <c r="BP261" s="184"/>
      <c r="BQ261" s="184"/>
      <c r="BR261" s="184"/>
      <c r="BS261" s="184"/>
      <c r="BT261" s="184"/>
      <c r="BU261" s="184"/>
      <c r="BV261" s="184"/>
      <c r="BW261" s="184"/>
      <c r="BX261" s="184"/>
      <c r="BY261" s="184"/>
      <c r="BZ261" s="184"/>
      <c r="CA261" s="184"/>
      <c r="CB261" s="184"/>
      <c r="CC261" s="184"/>
      <c r="CD261" s="184"/>
      <c r="CE261" s="184"/>
      <c r="CF261" s="184"/>
      <c r="CG261" s="184"/>
      <c r="CH261" s="184"/>
      <c r="CI261" s="184"/>
      <c r="CJ261" s="184"/>
      <c r="CK261" s="184"/>
      <c r="CL261" s="184"/>
      <c r="CM261" s="184"/>
      <c r="CN261" s="184"/>
      <c r="CO261" s="184"/>
      <c r="CP261" s="184"/>
      <c r="CQ261" s="184"/>
      <c r="CR261" s="184"/>
      <c r="CS261" s="184"/>
      <c r="CT261" s="184"/>
      <c r="CU261" s="184"/>
      <c r="CV261" s="184"/>
      <c r="CW261" s="184"/>
      <c r="CX261" s="184"/>
      <c r="CY261" s="184"/>
      <c r="CZ261" s="184"/>
      <c r="DA261" s="184"/>
      <c r="DB261" s="184"/>
      <c r="DC261" s="184"/>
      <c r="DD261" s="184"/>
      <c r="DE261" s="184"/>
      <c r="DF261" s="184"/>
      <c r="DG261" s="184"/>
      <c r="DH261" s="184"/>
      <c r="DI261" s="184"/>
      <c r="DJ261" s="184"/>
      <c r="DK261" s="184"/>
      <c r="DL261" s="184"/>
      <c r="DM261" s="184"/>
      <c r="DN261" s="184"/>
      <c r="DO261" s="184"/>
      <c r="DP261" s="184"/>
      <c r="DQ261" s="184"/>
      <c r="DR261" s="184"/>
      <c r="DS261" s="184"/>
      <c r="DT261" s="184"/>
      <c r="DU261" s="184"/>
      <c r="DV261" s="184"/>
      <c r="DW261" s="184"/>
      <c r="DX261" s="184"/>
      <c r="DY261" s="184"/>
      <c r="DZ261" s="184"/>
      <c r="EA261" s="184"/>
      <c r="EB261" s="184"/>
      <c r="EC261" s="184"/>
      <c r="ED261" s="184"/>
      <c r="EE261" s="184"/>
      <c r="EF261" s="184"/>
      <c r="EG261" s="184"/>
      <c r="EH261" s="184"/>
      <c r="EI261" s="184"/>
      <c r="EJ261" s="184"/>
      <c r="EK261" s="184"/>
      <c r="EL261" s="184"/>
      <c r="EM261" s="184"/>
      <c r="EN261" s="184"/>
      <c r="EO261" s="184"/>
      <c r="EP261" s="184"/>
      <c r="EQ261" s="184"/>
      <c r="ER261" s="184"/>
      <c r="ES261" s="184"/>
      <c r="ET261" s="184"/>
      <c r="EU261" s="184"/>
      <c r="EV261" s="184"/>
      <c r="EW261" s="184"/>
      <c r="EX261" s="184"/>
      <c r="EY261" s="184"/>
      <c r="EZ261" s="184"/>
      <c r="FA261" s="184"/>
      <c r="FB261" s="184"/>
      <c r="FC261" s="184"/>
      <c r="FD261" s="184"/>
      <c r="FE261" s="184"/>
      <c r="FF261" s="184"/>
      <c r="FG261" s="184"/>
      <c r="FH261" s="184"/>
      <c r="FI261" s="184"/>
      <c r="FJ261" s="184"/>
      <c r="FK261" s="184"/>
    </row>
    <row r="262" spans="1:167" ht="21" customHeight="1" x14ac:dyDescent="0.15">
      <c r="A262" s="38">
        <v>255</v>
      </c>
      <c r="B262" s="38" t="s">
        <v>348</v>
      </c>
      <c r="C262" s="169"/>
      <c r="D262" s="38">
        <v>1</v>
      </c>
      <c r="E262" s="89"/>
      <c r="F262" s="38">
        <v>1</v>
      </c>
      <c r="G262" s="38">
        <v>1</v>
      </c>
      <c r="H262" s="38"/>
      <c r="I262" s="38"/>
      <c r="J262" s="38"/>
      <c r="K262" s="38"/>
      <c r="L262" s="38"/>
      <c r="M262" s="38"/>
      <c r="N262" s="38"/>
      <c r="O262" s="38"/>
      <c r="P262" s="38"/>
      <c r="Q262" s="38"/>
      <c r="R262" s="38">
        <v>1</v>
      </c>
      <c r="S262" s="38"/>
      <c r="T262" s="89"/>
      <c r="U262" s="172" t="s">
        <v>572</v>
      </c>
      <c r="V262" s="38"/>
      <c r="W262" s="38"/>
      <c r="X262" s="38">
        <v>1</v>
      </c>
      <c r="Y262" s="89"/>
      <c r="Z262" s="38"/>
      <c r="AA262" s="89">
        <v>1</v>
      </c>
      <c r="AB262" s="38">
        <v>1</v>
      </c>
      <c r="AC262" s="89"/>
      <c r="AD262" s="38"/>
      <c r="AE262" s="38"/>
      <c r="AF262" s="174" t="s">
        <v>1066</v>
      </c>
      <c r="AG262" s="108"/>
      <c r="AH262" s="108"/>
      <c r="AI262" s="184"/>
      <c r="AJ262" s="184"/>
      <c r="AK262" s="184"/>
      <c r="AL262" s="184"/>
      <c r="AM262" s="184"/>
      <c r="AN262" s="184"/>
      <c r="AO262" s="184"/>
      <c r="AP262" s="184"/>
      <c r="AQ262" s="184"/>
      <c r="AR262" s="184"/>
      <c r="AS262" s="184"/>
      <c r="AT262" s="184"/>
      <c r="AU262" s="184"/>
      <c r="AV262" s="184"/>
      <c r="AW262" s="184"/>
      <c r="AX262" s="184"/>
      <c r="AY262" s="184"/>
      <c r="AZ262" s="184"/>
      <c r="BA262" s="184"/>
      <c r="BB262" s="184"/>
      <c r="BC262" s="184"/>
      <c r="BD262" s="184"/>
      <c r="BE262" s="184"/>
      <c r="BF262" s="184"/>
      <c r="BG262" s="184"/>
      <c r="BH262" s="184"/>
      <c r="BI262" s="184"/>
      <c r="BJ262" s="184"/>
      <c r="BK262" s="184"/>
      <c r="BL262" s="184"/>
      <c r="BM262" s="184"/>
      <c r="BN262" s="184"/>
      <c r="BO262" s="184"/>
      <c r="BP262" s="184"/>
      <c r="BQ262" s="184"/>
      <c r="BR262" s="184"/>
      <c r="BS262" s="184"/>
      <c r="BT262" s="184"/>
      <c r="BU262" s="184"/>
      <c r="BV262" s="184"/>
      <c r="BW262" s="184"/>
      <c r="BX262" s="184"/>
      <c r="BY262" s="184"/>
      <c r="BZ262" s="184"/>
      <c r="CA262" s="184"/>
      <c r="CB262" s="184"/>
      <c r="CC262" s="184"/>
      <c r="CD262" s="184"/>
      <c r="CE262" s="184"/>
      <c r="CF262" s="184"/>
      <c r="CG262" s="184"/>
      <c r="CH262" s="184"/>
      <c r="CI262" s="184"/>
      <c r="CJ262" s="184"/>
      <c r="CK262" s="184"/>
      <c r="CL262" s="184"/>
      <c r="CM262" s="184"/>
      <c r="CN262" s="184"/>
      <c r="CO262" s="184"/>
      <c r="CP262" s="184"/>
      <c r="CQ262" s="184"/>
      <c r="CR262" s="184"/>
      <c r="CS262" s="184"/>
      <c r="CT262" s="184"/>
      <c r="CU262" s="184"/>
      <c r="CV262" s="184"/>
      <c r="CW262" s="184"/>
      <c r="CX262" s="184"/>
      <c r="CY262" s="184"/>
      <c r="CZ262" s="184"/>
      <c r="DA262" s="184"/>
      <c r="DB262" s="184"/>
      <c r="DC262" s="184"/>
      <c r="DD262" s="184"/>
      <c r="DE262" s="184"/>
      <c r="DF262" s="184"/>
      <c r="DG262" s="184"/>
      <c r="DH262" s="184"/>
      <c r="DI262" s="184"/>
      <c r="DJ262" s="184"/>
      <c r="DK262" s="184"/>
      <c r="DL262" s="184"/>
      <c r="DM262" s="184"/>
      <c r="DN262" s="184"/>
      <c r="DO262" s="184"/>
      <c r="DP262" s="184"/>
      <c r="DQ262" s="184"/>
      <c r="DR262" s="184"/>
      <c r="DS262" s="184"/>
      <c r="DT262" s="184"/>
      <c r="DU262" s="184"/>
      <c r="DV262" s="184"/>
      <c r="DW262" s="184"/>
      <c r="DX262" s="184"/>
      <c r="DY262" s="184"/>
      <c r="DZ262" s="184"/>
      <c r="EA262" s="184"/>
      <c r="EB262" s="184"/>
      <c r="EC262" s="184"/>
      <c r="ED262" s="184"/>
      <c r="EE262" s="184"/>
      <c r="EF262" s="184"/>
      <c r="EG262" s="184"/>
      <c r="EH262" s="184"/>
      <c r="EI262" s="184"/>
      <c r="EJ262" s="184"/>
      <c r="EK262" s="184"/>
      <c r="EL262" s="184"/>
      <c r="EM262" s="184"/>
      <c r="EN262" s="184"/>
      <c r="EO262" s="184"/>
      <c r="EP262" s="184"/>
      <c r="EQ262" s="184"/>
      <c r="ER262" s="184"/>
      <c r="ES262" s="184"/>
      <c r="ET262" s="184"/>
      <c r="EU262" s="184"/>
      <c r="EV262" s="184"/>
      <c r="EW262" s="184"/>
      <c r="EX262" s="184"/>
      <c r="EY262" s="184"/>
      <c r="EZ262" s="184"/>
      <c r="FA262" s="184"/>
      <c r="FB262" s="184"/>
      <c r="FC262" s="184"/>
      <c r="FD262" s="184"/>
      <c r="FE262" s="184"/>
      <c r="FF262" s="184"/>
      <c r="FG262" s="184"/>
      <c r="FH262" s="184"/>
      <c r="FI262" s="184"/>
      <c r="FJ262" s="184"/>
      <c r="FK262" s="184"/>
    </row>
    <row r="263" spans="1:167" ht="21" customHeight="1" x14ac:dyDescent="0.15">
      <c r="A263" s="38">
        <v>256</v>
      </c>
      <c r="B263" s="38" t="s">
        <v>348</v>
      </c>
      <c r="C263" s="169"/>
      <c r="D263" s="38"/>
      <c r="E263" s="89">
        <v>1</v>
      </c>
      <c r="F263" s="38"/>
      <c r="G263" s="38"/>
      <c r="H263" s="38"/>
      <c r="I263" s="38"/>
      <c r="J263" s="38"/>
      <c r="K263" s="38"/>
      <c r="L263" s="38">
        <v>1</v>
      </c>
      <c r="M263" s="38"/>
      <c r="N263" s="38"/>
      <c r="O263" s="38"/>
      <c r="P263" s="38">
        <v>1</v>
      </c>
      <c r="Q263" s="38"/>
      <c r="R263" s="38">
        <v>1</v>
      </c>
      <c r="S263" s="38"/>
      <c r="T263" s="89"/>
      <c r="U263" s="170" t="s">
        <v>573</v>
      </c>
      <c r="V263" s="38"/>
      <c r="W263" s="38"/>
      <c r="X263" s="38">
        <v>1</v>
      </c>
      <c r="Y263" s="89">
        <v>1</v>
      </c>
      <c r="Z263" s="38"/>
      <c r="AA263" s="89">
        <v>1</v>
      </c>
      <c r="AB263" s="38">
        <v>1</v>
      </c>
      <c r="AC263" s="89"/>
      <c r="AD263" s="38"/>
      <c r="AE263" s="38"/>
      <c r="AF263" s="171" t="s">
        <v>1067</v>
      </c>
      <c r="AG263" s="108"/>
      <c r="AH263" s="108"/>
      <c r="AI263" s="184"/>
      <c r="AJ263" s="184"/>
      <c r="AK263" s="184"/>
      <c r="AL263" s="184"/>
      <c r="AM263" s="184"/>
      <c r="AN263" s="184"/>
      <c r="AO263" s="184"/>
      <c r="AP263" s="184"/>
      <c r="AQ263" s="184"/>
      <c r="AR263" s="184"/>
      <c r="AS263" s="184"/>
      <c r="AT263" s="184"/>
      <c r="AU263" s="184"/>
      <c r="AV263" s="184"/>
      <c r="AW263" s="184"/>
      <c r="AX263" s="184"/>
      <c r="AY263" s="184"/>
      <c r="AZ263" s="184"/>
      <c r="BA263" s="184"/>
      <c r="BB263" s="184"/>
      <c r="BC263" s="184"/>
      <c r="BD263" s="184"/>
      <c r="BE263" s="184"/>
      <c r="BF263" s="184"/>
      <c r="BG263" s="184"/>
      <c r="BH263" s="184"/>
      <c r="BI263" s="184"/>
      <c r="BJ263" s="184"/>
      <c r="BK263" s="184"/>
      <c r="BL263" s="184"/>
      <c r="BM263" s="184"/>
      <c r="BN263" s="184"/>
      <c r="BO263" s="184"/>
      <c r="BP263" s="184"/>
      <c r="BQ263" s="184"/>
      <c r="BR263" s="184"/>
      <c r="BS263" s="184"/>
      <c r="BT263" s="184"/>
      <c r="BU263" s="184"/>
      <c r="BV263" s="184"/>
      <c r="BW263" s="184"/>
      <c r="BX263" s="184"/>
      <c r="BY263" s="184"/>
      <c r="BZ263" s="184"/>
      <c r="CA263" s="184"/>
      <c r="CB263" s="184"/>
      <c r="CC263" s="184"/>
      <c r="CD263" s="184"/>
      <c r="CE263" s="184"/>
      <c r="CF263" s="184"/>
      <c r="CG263" s="184"/>
      <c r="CH263" s="184"/>
      <c r="CI263" s="184"/>
      <c r="CJ263" s="184"/>
      <c r="CK263" s="184"/>
      <c r="CL263" s="184"/>
      <c r="CM263" s="184"/>
      <c r="CN263" s="184"/>
      <c r="CO263" s="184"/>
      <c r="CP263" s="184"/>
      <c r="CQ263" s="184"/>
      <c r="CR263" s="184"/>
      <c r="CS263" s="184"/>
      <c r="CT263" s="184"/>
      <c r="CU263" s="184"/>
      <c r="CV263" s="184"/>
      <c r="CW263" s="184"/>
      <c r="CX263" s="184"/>
      <c r="CY263" s="184"/>
      <c r="CZ263" s="184"/>
      <c r="DA263" s="184"/>
      <c r="DB263" s="184"/>
      <c r="DC263" s="184"/>
      <c r="DD263" s="184"/>
      <c r="DE263" s="184"/>
      <c r="DF263" s="184"/>
      <c r="DG263" s="184"/>
      <c r="DH263" s="184"/>
      <c r="DI263" s="184"/>
      <c r="DJ263" s="184"/>
      <c r="DK263" s="184"/>
      <c r="DL263" s="184"/>
      <c r="DM263" s="184"/>
      <c r="DN263" s="184"/>
      <c r="DO263" s="184"/>
      <c r="DP263" s="184"/>
      <c r="DQ263" s="184"/>
      <c r="DR263" s="184"/>
      <c r="DS263" s="184"/>
      <c r="DT263" s="184"/>
      <c r="DU263" s="184"/>
      <c r="DV263" s="184"/>
      <c r="DW263" s="184"/>
      <c r="DX263" s="184"/>
      <c r="DY263" s="184"/>
      <c r="DZ263" s="184"/>
      <c r="EA263" s="184"/>
      <c r="EB263" s="184"/>
      <c r="EC263" s="184"/>
      <c r="ED263" s="184"/>
      <c r="EE263" s="184"/>
      <c r="EF263" s="184"/>
      <c r="EG263" s="184"/>
      <c r="EH263" s="184"/>
      <c r="EI263" s="184"/>
      <c r="EJ263" s="184"/>
      <c r="EK263" s="184"/>
      <c r="EL263" s="184"/>
      <c r="EM263" s="184"/>
      <c r="EN263" s="184"/>
      <c r="EO263" s="184"/>
      <c r="EP263" s="184"/>
      <c r="EQ263" s="184"/>
      <c r="ER263" s="184"/>
      <c r="ES263" s="184"/>
      <c r="ET263" s="184"/>
      <c r="EU263" s="184"/>
      <c r="EV263" s="184"/>
      <c r="EW263" s="184"/>
      <c r="EX263" s="184"/>
      <c r="EY263" s="184"/>
      <c r="EZ263" s="184"/>
      <c r="FA263" s="184"/>
      <c r="FB263" s="184"/>
      <c r="FC263" s="184"/>
      <c r="FD263" s="184"/>
      <c r="FE263" s="184"/>
      <c r="FF263" s="184"/>
      <c r="FG263" s="184"/>
      <c r="FH263" s="184"/>
      <c r="FI263" s="184"/>
      <c r="FJ263" s="184"/>
      <c r="FK263" s="184"/>
    </row>
    <row r="264" spans="1:167" ht="21" customHeight="1" x14ac:dyDescent="0.15">
      <c r="A264" s="38">
        <v>257</v>
      </c>
      <c r="B264" s="38" t="s">
        <v>348</v>
      </c>
      <c r="C264" s="169"/>
      <c r="D264" s="38"/>
      <c r="E264" s="89">
        <v>1</v>
      </c>
      <c r="F264" s="38"/>
      <c r="G264" s="38">
        <v>1</v>
      </c>
      <c r="H264" s="38"/>
      <c r="I264" s="38"/>
      <c r="J264" s="38"/>
      <c r="K264" s="38"/>
      <c r="L264" s="38">
        <v>1</v>
      </c>
      <c r="M264" s="38"/>
      <c r="N264" s="38"/>
      <c r="O264" s="38"/>
      <c r="P264" s="38">
        <v>1</v>
      </c>
      <c r="Q264" s="38"/>
      <c r="R264" s="38">
        <v>1</v>
      </c>
      <c r="S264" s="38">
        <v>1</v>
      </c>
      <c r="T264" s="89"/>
      <c r="U264" s="170" t="s">
        <v>574</v>
      </c>
      <c r="V264" s="38">
        <v>1</v>
      </c>
      <c r="W264" s="38">
        <v>1</v>
      </c>
      <c r="X264" s="38">
        <v>1</v>
      </c>
      <c r="Y264" s="89">
        <v>1</v>
      </c>
      <c r="Z264" s="38">
        <v>1</v>
      </c>
      <c r="AA264" s="89"/>
      <c r="AB264" s="38">
        <v>1</v>
      </c>
      <c r="AC264" s="89"/>
      <c r="AD264" s="38"/>
      <c r="AE264" s="38"/>
      <c r="AF264" s="171" t="s">
        <v>1068</v>
      </c>
      <c r="AG264" s="108"/>
      <c r="AH264" s="108"/>
      <c r="AI264" s="184"/>
      <c r="AJ264" s="184"/>
      <c r="AK264" s="184"/>
      <c r="AL264" s="184"/>
      <c r="AM264" s="184"/>
      <c r="AN264" s="184"/>
      <c r="AO264" s="184"/>
      <c r="AP264" s="184"/>
      <c r="AQ264" s="184"/>
      <c r="AR264" s="184"/>
      <c r="AS264" s="184"/>
      <c r="AT264" s="184"/>
      <c r="AU264" s="184"/>
      <c r="AV264" s="184"/>
      <c r="AW264" s="184"/>
      <c r="AX264" s="184"/>
      <c r="AY264" s="184"/>
      <c r="AZ264" s="184"/>
      <c r="BA264" s="184"/>
      <c r="BB264" s="184"/>
      <c r="BC264" s="184"/>
      <c r="BD264" s="184"/>
      <c r="BE264" s="184"/>
      <c r="BF264" s="184"/>
      <c r="BG264" s="184"/>
      <c r="BH264" s="184"/>
      <c r="BI264" s="184"/>
      <c r="BJ264" s="184"/>
      <c r="BK264" s="184"/>
      <c r="BL264" s="184"/>
      <c r="BM264" s="184"/>
      <c r="BN264" s="184"/>
      <c r="BO264" s="184"/>
      <c r="BP264" s="184"/>
      <c r="BQ264" s="184"/>
      <c r="BR264" s="184"/>
      <c r="BS264" s="184"/>
      <c r="BT264" s="184"/>
      <c r="BU264" s="184"/>
      <c r="BV264" s="184"/>
      <c r="BW264" s="184"/>
      <c r="BX264" s="184"/>
      <c r="BY264" s="184"/>
      <c r="BZ264" s="184"/>
      <c r="CA264" s="184"/>
      <c r="CB264" s="184"/>
      <c r="CC264" s="184"/>
      <c r="CD264" s="184"/>
      <c r="CE264" s="184"/>
      <c r="CF264" s="184"/>
      <c r="CG264" s="184"/>
      <c r="CH264" s="184"/>
      <c r="CI264" s="184"/>
      <c r="CJ264" s="184"/>
      <c r="CK264" s="184"/>
      <c r="CL264" s="184"/>
      <c r="CM264" s="184"/>
      <c r="CN264" s="184"/>
      <c r="CO264" s="184"/>
      <c r="CP264" s="184"/>
      <c r="CQ264" s="184"/>
      <c r="CR264" s="184"/>
      <c r="CS264" s="184"/>
      <c r="CT264" s="184"/>
      <c r="CU264" s="184"/>
      <c r="CV264" s="184"/>
      <c r="CW264" s="184"/>
      <c r="CX264" s="184"/>
      <c r="CY264" s="184"/>
      <c r="CZ264" s="184"/>
      <c r="DA264" s="184"/>
      <c r="DB264" s="184"/>
      <c r="DC264" s="184"/>
      <c r="DD264" s="184"/>
      <c r="DE264" s="184"/>
      <c r="DF264" s="184"/>
      <c r="DG264" s="184"/>
      <c r="DH264" s="184"/>
      <c r="DI264" s="184"/>
      <c r="DJ264" s="184"/>
      <c r="DK264" s="184"/>
      <c r="DL264" s="184"/>
      <c r="DM264" s="184"/>
      <c r="DN264" s="184"/>
      <c r="DO264" s="184"/>
      <c r="DP264" s="184"/>
      <c r="DQ264" s="184"/>
      <c r="DR264" s="184"/>
      <c r="DS264" s="184"/>
      <c r="DT264" s="184"/>
      <c r="DU264" s="184"/>
      <c r="DV264" s="184"/>
      <c r="DW264" s="184"/>
      <c r="DX264" s="184"/>
      <c r="DY264" s="184"/>
      <c r="DZ264" s="184"/>
      <c r="EA264" s="184"/>
      <c r="EB264" s="184"/>
      <c r="EC264" s="184"/>
      <c r="ED264" s="184"/>
      <c r="EE264" s="184"/>
      <c r="EF264" s="184"/>
      <c r="EG264" s="184"/>
      <c r="EH264" s="184"/>
      <c r="EI264" s="184"/>
      <c r="EJ264" s="184"/>
      <c r="EK264" s="184"/>
      <c r="EL264" s="184"/>
      <c r="EM264" s="184"/>
      <c r="EN264" s="184"/>
      <c r="EO264" s="184"/>
      <c r="EP264" s="184"/>
      <c r="EQ264" s="184"/>
      <c r="ER264" s="184"/>
      <c r="ES264" s="184"/>
      <c r="ET264" s="184"/>
      <c r="EU264" s="184"/>
      <c r="EV264" s="184"/>
      <c r="EW264" s="184"/>
      <c r="EX264" s="184"/>
      <c r="EY264" s="184"/>
      <c r="EZ264" s="184"/>
      <c r="FA264" s="184"/>
      <c r="FB264" s="184"/>
      <c r="FC264" s="184"/>
      <c r="FD264" s="184"/>
      <c r="FE264" s="184"/>
      <c r="FF264" s="184"/>
      <c r="FG264" s="184"/>
      <c r="FH264" s="184"/>
      <c r="FI264" s="184"/>
      <c r="FJ264" s="184"/>
      <c r="FK264" s="184"/>
    </row>
    <row r="265" spans="1:167" ht="21" customHeight="1" x14ac:dyDescent="0.15">
      <c r="A265" s="38">
        <v>258</v>
      </c>
      <c r="B265" s="38" t="s">
        <v>348</v>
      </c>
      <c r="C265" s="169"/>
      <c r="D265" s="38"/>
      <c r="E265" s="89">
        <v>1</v>
      </c>
      <c r="F265" s="38">
        <v>1</v>
      </c>
      <c r="G265" s="38">
        <v>1</v>
      </c>
      <c r="H265" s="38"/>
      <c r="I265" s="38"/>
      <c r="J265" s="38"/>
      <c r="K265" s="38"/>
      <c r="L265" s="38">
        <v>1</v>
      </c>
      <c r="M265" s="38"/>
      <c r="N265" s="38"/>
      <c r="O265" s="38"/>
      <c r="P265" s="38">
        <v>1</v>
      </c>
      <c r="Q265" s="38"/>
      <c r="R265" s="38">
        <v>1</v>
      </c>
      <c r="S265" s="38">
        <v>1</v>
      </c>
      <c r="T265" s="89"/>
      <c r="U265" s="172" t="s">
        <v>575</v>
      </c>
      <c r="V265" s="38"/>
      <c r="W265" s="38"/>
      <c r="X265" s="38">
        <v>1</v>
      </c>
      <c r="Y265" s="89">
        <v>1</v>
      </c>
      <c r="Z265" s="38"/>
      <c r="AA265" s="89">
        <v>1</v>
      </c>
      <c r="AB265" s="38">
        <v>1</v>
      </c>
      <c r="AC265" s="89"/>
      <c r="AD265" s="38"/>
      <c r="AE265" s="38"/>
      <c r="AF265" s="171" t="s">
        <v>1069</v>
      </c>
      <c r="AG265" s="108"/>
      <c r="AH265" s="108"/>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c r="CH265" s="184"/>
      <c r="CI265" s="184"/>
      <c r="CJ265" s="184"/>
      <c r="CK265" s="184"/>
      <c r="CL265" s="184"/>
      <c r="CM265" s="184"/>
      <c r="CN265" s="184"/>
      <c r="CO265" s="184"/>
      <c r="CP265" s="184"/>
      <c r="CQ265" s="184"/>
      <c r="CR265" s="184"/>
      <c r="CS265" s="184"/>
      <c r="CT265" s="184"/>
      <c r="CU265" s="184"/>
      <c r="CV265" s="184"/>
      <c r="CW265" s="184"/>
      <c r="CX265" s="184"/>
      <c r="CY265" s="184"/>
      <c r="CZ265" s="184"/>
      <c r="DA265" s="184"/>
      <c r="DB265" s="184"/>
      <c r="DC265" s="184"/>
      <c r="DD265" s="184"/>
      <c r="DE265" s="184"/>
      <c r="DF265" s="184"/>
      <c r="DG265" s="184"/>
      <c r="DH265" s="184"/>
      <c r="DI265" s="184"/>
      <c r="DJ265" s="184"/>
      <c r="DK265" s="184"/>
      <c r="DL265" s="184"/>
      <c r="DM265" s="184"/>
      <c r="DN265" s="184"/>
      <c r="DO265" s="184"/>
      <c r="DP265" s="184"/>
      <c r="DQ265" s="184"/>
      <c r="DR265" s="184"/>
      <c r="DS265" s="184"/>
      <c r="DT265" s="184"/>
      <c r="DU265" s="184"/>
      <c r="DV265" s="184"/>
      <c r="DW265" s="184"/>
      <c r="DX265" s="184"/>
      <c r="DY265" s="184"/>
      <c r="DZ265" s="184"/>
      <c r="EA265" s="184"/>
      <c r="EB265" s="184"/>
      <c r="EC265" s="184"/>
      <c r="ED265" s="184"/>
      <c r="EE265" s="184"/>
      <c r="EF265" s="184"/>
      <c r="EG265" s="184"/>
      <c r="EH265" s="184"/>
      <c r="EI265" s="184"/>
      <c r="EJ265" s="184"/>
      <c r="EK265" s="184"/>
      <c r="EL265" s="184"/>
      <c r="EM265" s="184"/>
      <c r="EN265" s="184"/>
      <c r="EO265" s="184"/>
      <c r="EP265" s="184"/>
      <c r="EQ265" s="184"/>
      <c r="ER265" s="184"/>
      <c r="ES265" s="184"/>
      <c r="ET265" s="184"/>
      <c r="EU265" s="184"/>
      <c r="EV265" s="184"/>
      <c r="EW265" s="184"/>
      <c r="EX265" s="184"/>
      <c r="EY265" s="184"/>
      <c r="EZ265" s="184"/>
      <c r="FA265" s="184"/>
      <c r="FB265" s="184"/>
      <c r="FC265" s="184"/>
      <c r="FD265" s="184"/>
      <c r="FE265" s="184"/>
      <c r="FF265" s="184"/>
      <c r="FG265" s="184"/>
      <c r="FH265" s="184"/>
      <c r="FI265" s="184"/>
      <c r="FJ265" s="184"/>
      <c r="FK265" s="184"/>
    </row>
    <row r="266" spans="1:167" ht="21" customHeight="1" x14ac:dyDescent="0.15">
      <c r="A266" s="38">
        <v>259</v>
      </c>
      <c r="B266" s="38" t="s">
        <v>348</v>
      </c>
      <c r="C266" s="169"/>
      <c r="D266" s="38"/>
      <c r="E266" s="89">
        <v>1</v>
      </c>
      <c r="F266" s="38">
        <v>1</v>
      </c>
      <c r="G266" s="38">
        <v>1</v>
      </c>
      <c r="H266" s="38"/>
      <c r="I266" s="38"/>
      <c r="J266" s="38"/>
      <c r="K266" s="38"/>
      <c r="L266" s="38">
        <v>1</v>
      </c>
      <c r="M266" s="38"/>
      <c r="N266" s="38"/>
      <c r="O266" s="38"/>
      <c r="P266" s="38"/>
      <c r="Q266" s="38"/>
      <c r="R266" s="38">
        <v>1</v>
      </c>
      <c r="S266" s="38">
        <v>1</v>
      </c>
      <c r="T266" s="89"/>
      <c r="U266" s="172" t="s">
        <v>576</v>
      </c>
      <c r="V266" s="38">
        <v>1</v>
      </c>
      <c r="W266" s="38">
        <v>1</v>
      </c>
      <c r="X266" s="38"/>
      <c r="Y266" s="89"/>
      <c r="Z266" s="38">
        <v>1</v>
      </c>
      <c r="AA266" s="89"/>
      <c r="AB266" s="38">
        <v>1</v>
      </c>
      <c r="AC266" s="89"/>
      <c r="AD266" s="38"/>
      <c r="AE266" s="38"/>
      <c r="AF266" s="171" t="s">
        <v>1070</v>
      </c>
      <c r="AG266" s="108"/>
      <c r="AH266" s="108"/>
      <c r="AI266" s="184"/>
      <c r="AJ266" s="184"/>
      <c r="AK266" s="184"/>
      <c r="AL266" s="184"/>
      <c r="AM266" s="184"/>
      <c r="AN266" s="184"/>
      <c r="AO266" s="184"/>
      <c r="AP266" s="184"/>
      <c r="AQ266" s="184"/>
      <c r="AR266" s="184"/>
      <c r="AS266" s="184"/>
      <c r="AT266" s="184"/>
      <c r="AU266" s="184"/>
      <c r="AV266" s="184"/>
      <c r="AW266" s="184"/>
      <c r="AX266" s="184"/>
      <c r="AY266" s="184"/>
      <c r="AZ266" s="184"/>
      <c r="BA266" s="184"/>
      <c r="BB266" s="184"/>
      <c r="BC266" s="184"/>
      <c r="BD266" s="184"/>
      <c r="BE266" s="184"/>
      <c r="BF266" s="184"/>
      <c r="BG266" s="184"/>
      <c r="BH266" s="184"/>
      <c r="BI266" s="184"/>
      <c r="BJ266" s="184"/>
      <c r="BK266" s="184"/>
      <c r="BL266" s="184"/>
      <c r="BM266" s="184"/>
      <c r="BN266" s="184"/>
      <c r="BO266" s="184"/>
      <c r="BP266" s="184"/>
      <c r="BQ266" s="184"/>
      <c r="BR266" s="184"/>
      <c r="BS266" s="184"/>
      <c r="BT266" s="184"/>
      <c r="BU266" s="184"/>
      <c r="BV266" s="184"/>
      <c r="BW266" s="184"/>
      <c r="BX266" s="184"/>
      <c r="BY266" s="184"/>
      <c r="BZ266" s="184"/>
      <c r="CA266" s="184"/>
      <c r="CB266" s="184"/>
      <c r="CC266" s="184"/>
      <c r="CD266" s="184"/>
      <c r="CE266" s="184"/>
      <c r="CF266" s="184"/>
      <c r="CG266" s="184"/>
      <c r="CH266" s="184"/>
      <c r="CI266" s="184"/>
      <c r="CJ266" s="184"/>
      <c r="CK266" s="184"/>
      <c r="CL266" s="184"/>
      <c r="CM266" s="184"/>
      <c r="CN266" s="184"/>
      <c r="CO266" s="184"/>
      <c r="CP266" s="184"/>
      <c r="CQ266" s="184"/>
      <c r="CR266" s="184"/>
      <c r="CS266" s="184"/>
      <c r="CT266" s="184"/>
      <c r="CU266" s="184"/>
      <c r="CV266" s="184"/>
      <c r="CW266" s="184"/>
      <c r="CX266" s="184"/>
      <c r="CY266" s="184"/>
      <c r="CZ266" s="184"/>
      <c r="DA266" s="184"/>
      <c r="DB266" s="184"/>
      <c r="DC266" s="184"/>
      <c r="DD266" s="184"/>
      <c r="DE266" s="184"/>
      <c r="DF266" s="184"/>
      <c r="DG266" s="184"/>
      <c r="DH266" s="184"/>
      <c r="DI266" s="184"/>
      <c r="DJ266" s="184"/>
      <c r="DK266" s="184"/>
      <c r="DL266" s="184"/>
      <c r="DM266" s="184"/>
      <c r="DN266" s="184"/>
      <c r="DO266" s="184"/>
      <c r="DP266" s="184"/>
      <c r="DQ266" s="184"/>
      <c r="DR266" s="184"/>
      <c r="DS266" s="184"/>
      <c r="DT266" s="184"/>
      <c r="DU266" s="184"/>
      <c r="DV266" s="184"/>
      <c r="DW266" s="184"/>
      <c r="DX266" s="184"/>
      <c r="DY266" s="184"/>
      <c r="DZ266" s="184"/>
      <c r="EA266" s="184"/>
      <c r="EB266" s="184"/>
      <c r="EC266" s="184"/>
      <c r="ED266" s="184"/>
      <c r="EE266" s="184"/>
      <c r="EF266" s="184"/>
      <c r="EG266" s="184"/>
      <c r="EH266" s="184"/>
      <c r="EI266" s="184"/>
      <c r="EJ266" s="184"/>
      <c r="EK266" s="184"/>
      <c r="EL266" s="184"/>
      <c r="EM266" s="184"/>
      <c r="EN266" s="184"/>
      <c r="EO266" s="184"/>
      <c r="EP266" s="184"/>
      <c r="EQ266" s="184"/>
      <c r="ER266" s="184"/>
      <c r="ES266" s="184"/>
      <c r="ET266" s="184"/>
      <c r="EU266" s="184"/>
      <c r="EV266" s="184"/>
      <c r="EW266" s="184"/>
      <c r="EX266" s="184"/>
      <c r="EY266" s="184"/>
      <c r="EZ266" s="184"/>
      <c r="FA266" s="184"/>
      <c r="FB266" s="184"/>
      <c r="FC266" s="184"/>
      <c r="FD266" s="184"/>
      <c r="FE266" s="184"/>
      <c r="FF266" s="184"/>
      <c r="FG266" s="184"/>
      <c r="FH266" s="184"/>
      <c r="FI266" s="184"/>
      <c r="FJ266" s="184"/>
      <c r="FK266" s="184"/>
    </row>
    <row r="267" spans="1:167" ht="21" customHeight="1" x14ac:dyDescent="0.15">
      <c r="A267" s="38">
        <v>260</v>
      </c>
      <c r="B267" s="38" t="s">
        <v>348</v>
      </c>
      <c r="C267" s="169"/>
      <c r="D267" s="38"/>
      <c r="E267" s="89">
        <v>1</v>
      </c>
      <c r="F267" s="38">
        <v>1</v>
      </c>
      <c r="G267" s="38">
        <v>1</v>
      </c>
      <c r="H267" s="38"/>
      <c r="I267" s="38"/>
      <c r="J267" s="38"/>
      <c r="K267" s="38"/>
      <c r="L267" s="38">
        <v>1</v>
      </c>
      <c r="M267" s="38"/>
      <c r="N267" s="38"/>
      <c r="O267" s="38">
        <v>1</v>
      </c>
      <c r="P267" s="38"/>
      <c r="Q267" s="38"/>
      <c r="R267" s="38"/>
      <c r="S267" s="38"/>
      <c r="T267" s="89"/>
      <c r="U267" s="172"/>
      <c r="V267" s="38"/>
      <c r="W267" s="38"/>
      <c r="X267" s="38">
        <v>1</v>
      </c>
      <c r="Y267" s="89">
        <v>1</v>
      </c>
      <c r="Z267" s="38"/>
      <c r="AA267" s="89">
        <v>1</v>
      </c>
      <c r="AB267" s="38">
        <v>1</v>
      </c>
      <c r="AC267" s="89"/>
      <c r="AD267" s="38"/>
      <c r="AE267" s="38"/>
      <c r="AF267" s="171" t="s">
        <v>1071</v>
      </c>
      <c r="AG267" s="108"/>
      <c r="AH267" s="108"/>
      <c r="AI267" s="184"/>
      <c r="AJ267" s="184"/>
      <c r="AK267" s="184"/>
      <c r="AL267" s="184"/>
      <c r="AM267" s="184"/>
      <c r="AN267" s="184"/>
      <c r="AO267" s="184"/>
      <c r="AP267" s="184"/>
      <c r="AQ267" s="184"/>
      <c r="AR267" s="184"/>
      <c r="AS267" s="184"/>
      <c r="AT267" s="184"/>
      <c r="AU267" s="184"/>
      <c r="AV267" s="184"/>
      <c r="AW267" s="184"/>
      <c r="AX267" s="184"/>
      <c r="AY267" s="184"/>
      <c r="AZ267" s="184"/>
      <c r="BA267" s="184"/>
      <c r="BB267" s="184"/>
      <c r="BC267" s="184"/>
      <c r="BD267" s="184"/>
      <c r="BE267" s="184"/>
      <c r="BF267" s="184"/>
      <c r="BG267" s="184"/>
      <c r="BH267" s="184"/>
      <c r="BI267" s="184"/>
      <c r="BJ267" s="184"/>
      <c r="BK267" s="184"/>
      <c r="BL267" s="184"/>
      <c r="BM267" s="184"/>
      <c r="BN267" s="184"/>
      <c r="BO267" s="184"/>
      <c r="BP267" s="184"/>
      <c r="BQ267" s="184"/>
      <c r="BR267" s="184"/>
      <c r="BS267" s="184"/>
      <c r="BT267" s="184"/>
      <c r="BU267" s="184"/>
      <c r="BV267" s="184"/>
      <c r="BW267" s="184"/>
      <c r="BX267" s="184"/>
      <c r="BY267" s="184"/>
      <c r="BZ267" s="184"/>
      <c r="CA267" s="184"/>
      <c r="CB267" s="184"/>
      <c r="CC267" s="184"/>
      <c r="CD267" s="184"/>
      <c r="CE267" s="184"/>
      <c r="CF267" s="184"/>
      <c r="CG267" s="184"/>
      <c r="CH267" s="184"/>
      <c r="CI267" s="184"/>
      <c r="CJ267" s="184"/>
      <c r="CK267" s="184"/>
      <c r="CL267" s="184"/>
      <c r="CM267" s="184"/>
      <c r="CN267" s="184"/>
      <c r="CO267" s="184"/>
      <c r="CP267" s="184"/>
      <c r="CQ267" s="184"/>
      <c r="CR267" s="184"/>
      <c r="CS267" s="184"/>
      <c r="CT267" s="184"/>
      <c r="CU267" s="184"/>
      <c r="CV267" s="184"/>
      <c r="CW267" s="184"/>
      <c r="CX267" s="184"/>
      <c r="CY267" s="184"/>
      <c r="CZ267" s="184"/>
      <c r="DA267" s="184"/>
      <c r="DB267" s="184"/>
      <c r="DC267" s="184"/>
      <c r="DD267" s="184"/>
      <c r="DE267" s="184"/>
      <c r="DF267" s="184"/>
      <c r="DG267" s="184"/>
      <c r="DH267" s="184"/>
      <c r="DI267" s="184"/>
      <c r="DJ267" s="184"/>
      <c r="DK267" s="184"/>
      <c r="DL267" s="184"/>
      <c r="DM267" s="184"/>
      <c r="DN267" s="184"/>
      <c r="DO267" s="184"/>
      <c r="DP267" s="184"/>
      <c r="DQ267" s="184"/>
      <c r="DR267" s="184"/>
      <c r="DS267" s="184"/>
      <c r="DT267" s="184"/>
      <c r="DU267" s="184"/>
      <c r="DV267" s="184"/>
      <c r="DW267" s="184"/>
      <c r="DX267" s="184"/>
      <c r="DY267" s="184"/>
      <c r="DZ267" s="184"/>
      <c r="EA267" s="184"/>
      <c r="EB267" s="184"/>
      <c r="EC267" s="184"/>
      <c r="ED267" s="184"/>
      <c r="EE267" s="184"/>
      <c r="EF267" s="184"/>
      <c r="EG267" s="184"/>
      <c r="EH267" s="184"/>
      <c r="EI267" s="184"/>
      <c r="EJ267" s="184"/>
      <c r="EK267" s="184"/>
      <c r="EL267" s="184"/>
      <c r="EM267" s="184"/>
      <c r="EN267" s="184"/>
      <c r="EO267" s="184"/>
      <c r="EP267" s="184"/>
      <c r="EQ267" s="184"/>
      <c r="ER267" s="184"/>
      <c r="ES267" s="184"/>
      <c r="ET267" s="184"/>
      <c r="EU267" s="184"/>
      <c r="EV267" s="184"/>
      <c r="EW267" s="184"/>
      <c r="EX267" s="184"/>
      <c r="EY267" s="184"/>
      <c r="EZ267" s="184"/>
      <c r="FA267" s="184"/>
      <c r="FB267" s="184"/>
      <c r="FC267" s="184"/>
      <c r="FD267" s="184"/>
      <c r="FE267" s="184"/>
      <c r="FF267" s="184"/>
      <c r="FG267" s="184"/>
      <c r="FH267" s="184"/>
      <c r="FI267" s="184"/>
      <c r="FJ267" s="184"/>
      <c r="FK267" s="184"/>
    </row>
    <row r="268" spans="1:167" ht="21" customHeight="1" x14ac:dyDescent="0.15">
      <c r="A268" s="38">
        <v>261</v>
      </c>
      <c r="B268" s="38" t="s">
        <v>348</v>
      </c>
      <c r="C268" s="169"/>
      <c r="D268" s="38"/>
      <c r="E268" s="89">
        <v>1</v>
      </c>
      <c r="F268" s="38"/>
      <c r="G268" s="38"/>
      <c r="H268" s="38"/>
      <c r="I268" s="38"/>
      <c r="J268" s="38"/>
      <c r="K268" s="38"/>
      <c r="L268" s="38">
        <v>1</v>
      </c>
      <c r="M268" s="38"/>
      <c r="N268" s="38"/>
      <c r="O268" s="38">
        <v>1</v>
      </c>
      <c r="P268" s="38"/>
      <c r="Q268" s="38"/>
      <c r="R268" s="38"/>
      <c r="S268" s="38">
        <v>1</v>
      </c>
      <c r="T268" s="89"/>
      <c r="U268" s="172" t="s">
        <v>568</v>
      </c>
      <c r="V268" s="38">
        <v>1</v>
      </c>
      <c r="W268" s="38">
        <v>1</v>
      </c>
      <c r="X268" s="38"/>
      <c r="Y268" s="89">
        <v>1</v>
      </c>
      <c r="Z268" s="38">
        <v>1</v>
      </c>
      <c r="AA268" s="89"/>
      <c r="AB268" s="38">
        <v>1</v>
      </c>
      <c r="AC268" s="89"/>
      <c r="AD268" s="38"/>
      <c r="AE268" s="38"/>
      <c r="AF268" s="171" t="s">
        <v>1072</v>
      </c>
      <c r="AG268" s="108"/>
      <c r="AH268" s="108"/>
      <c r="AI268" s="184"/>
      <c r="AJ268" s="184"/>
      <c r="AK268" s="184"/>
      <c r="AL268" s="184"/>
      <c r="AM268" s="184"/>
      <c r="AN268" s="184"/>
      <c r="AO268" s="184"/>
      <c r="AP268" s="184"/>
      <c r="AQ268" s="184"/>
      <c r="AR268" s="184"/>
      <c r="AS268" s="184"/>
      <c r="AT268" s="184"/>
      <c r="AU268" s="184"/>
      <c r="AV268" s="184"/>
      <c r="AW268" s="184"/>
      <c r="AX268" s="184"/>
      <c r="AY268" s="184"/>
      <c r="AZ268" s="184"/>
      <c r="BA268" s="184"/>
      <c r="BB268" s="184"/>
      <c r="BC268" s="184"/>
      <c r="BD268" s="184"/>
      <c r="BE268" s="184"/>
      <c r="BF268" s="184"/>
      <c r="BG268" s="184"/>
      <c r="BH268" s="184"/>
      <c r="BI268" s="184"/>
      <c r="BJ268" s="184"/>
      <c r="BK268" s="184"/>
      <c r="BL268" s="184"/>
      <c r="BM268" s="184"/>
      <c r="BN268" s="184"/>
      <c r="BO268" s="184"/>
      <c r="BP268" s="184"/>
      <c r="BQ268" s="184"/>
      <c r="BR268" s="184"/>
      <c r="BS268" s="184"/>
      <c r="BT268" s="184"/>
      <c r="BU268" s="184"/>
      <c r="BV268" s="184"/>
      <c r="BW268" s="184"/>
      <c r="BX268" s="184"/>
      <c r="BY268" s="184"/>
      <c r="BZ268" s="184"/>
      <c r="CA268" s="184"/>
      <c r="CB268" s="184"/>
      <c r="CC268" s="184"/>
      <c r="CD268" s="184"/>
      <c r="CE268" s="184"/>
      <c r="CF268" s="184"/>
      <c r="CG268" s="184"/>
      <c r="CH268" s="184"/>
      <c r="CI268" s="184"/>
      <c r="CJ268" s="184"/>
      <c r="CK268" s="184"/>
      <c r="CL268" s="184"/>
      <c r="CM268" s="184"/>
      <c r="CN268" s="184"/>
      <c r="CO268" s="184"/>
      <c r="CP268" s="184"/>
      <c r="CQ268" s="184"/>
      <c r="CR268" s="184"/>
      <c r="CS268" s="184"/>
      <c r="CT268" s="184"/>
      <c r="CU268" s="184"/>
      <c r="CV268" s="184"/>
      <c r="CW268" s="184"/>
      <c r="CX268" s="184"/>
      <c r="CY268" s="184"/>
      <c r="CZ268" s="184"/>
      <c r="DA268" s="184"/>
      <c r="DB268" s="184"/>
      <c r="DC268" s="184"/>
      <c r="DD268" s="184"/>
      <c r="DE268" s="184"/>
      <c r="DF268" s="184"/>
      <c r="DG268" s="184"/>
      <c r="DH268" s="184"/>
      <c r="DI268" s="184"/>
      <c r="DJ268" s="184"/>
      <c r="DK268" s="184"/>
      <c r="DL268" s="184"/>
      <c r="DM268" s="184"/>
      <c r="DN268" s="184"/>
      <c r="DO268" s="184"/>
      <c r="DP268" s="184"/>
      <c r="DQ268" s="184"/>
      <c r="DR268" s="184"/>
      <c r="DS268" s="184"/>
      <c r="DT268" s="184"/>
      <c r="DU268" s="184"/>
      <c r="DV268" s="184"/>
      <c r="DW268" s="184"/>
      <c r="DX268" s="184"/>
      <c r="DY268" s="184"/>
      <c r="DZ268" s="184"/>
      <c r="EA268" s="184"/>
      <c r="EB268" s="184"/>
      <c r="EC268" s="184"/>
      <c r="ED268" s="184"/>
      <c r="EE268" s="184"/>
      <c r="EF268" s="184"/>
      <c r="EG268" s="184"/>
      <c r="EH268" s="184"/>
      <c r="EI268" s="184"/>
      <c r="EJ268" s="184"/>
      <c r="EK268" s="184"/>
      <c r="EL268" s="184"/>
      <c r="EM268" s="184"/>
      <c r="EN268" s="184"/>
      <c r="EO268" s="184"/>
      <c r="EP268" s="184"/>
      <c r="EQ268" s="184"/>
      <c r="ER268" s="184"/>
      <c r="ES268" s="184"/>
      <c r="ET268" s="184"/>
      <c r="EU268" s="184"/>
      <c r="EV268" s="184"/>
      <c r="EW268" s="184"/>
      <c r="EX268" s="184"/>
      <c r="EY268" s="184"/>
      <c r="EZ268" s="184"/>
      <c r="FA268" s="184"/>
      <c r="FB268" s="184"/>
      <c r="FC268" s="184"/>
      <c r="FD268" s="184"/>
      <c r="FE268" s="184"/>
      <c r="FF268" s="184"/>
      <c r="FG268" s="184"/>
      <c r="FH268" s="184"/>
      <c r="FI268" s="184"/>
      <c r="FJ268" s="184"/>
      <c r="FK268" s="184"/>
    </row>
    <row r="269" spans="1:167" ht="21" customHeight="1" x14ac:dyDescent="0.15">
      <c r="A269" s="38">
        <v>262</v>
      </c>
      <c r="B269" s="38" t="s">
        <v>348</v>
      </c>
      <c r="C269" s="169"/>
      <c r="D269" s="38"/>
      <c r="E269" s="89">
        <v>1</v>
      </c>
      <c r="F269" s="38">
        <v>1</v>
      </c>
      <c r="G269" s="38">
        <v>1</v>
      </c>
      <c r="H269" s="38">
        <v>1</v>
      </c>
      <c r="I269" s="38"/>
      <c r="J269" s="38"/>
      <c r="K269" s="38"/>
      <c r="L269" s="38">
        <v>1</v>
      </c>
      <c r="M269" s="38"/>
      <c r="N269" s="38"/>
      <c r="O269" s="38">
        <v>1</v>
      </c>
      <c r="P269" s="38"/>
      <c r="Q269" s="38"/>
      <c r="R269" s="38"/>
      <c r="S269" s="38">
        <v>1</v>
      </c>
      <c r="T269" s="89"/>
      <c r="U269" s="172" t="s">
        <v>577</v>
      </c>
      <c r="V269" s="38"/>
      <c r="W269" s="38">
        <v>1</v>
      </c>
      <c r="X269" s="38"/>
      <c r="Y269" s="89">
        <v>1</v>
      </c>
      <c r="Z269" s="38">
        <v>1</v>
      </c>
      <c r="AA269" s="89"/>
      <c r="AB269" s="38">
        <v>1</v>
      </c>
      <c r="AC269" s="89"/>
      <c r="AD269" s="38"/>
      <c r="AE269" s="38"/>
      <c r="AF269" s="171" t="s">
        <v>1073</v>
      </c>
      <c r="AG269" s="108"/>
      <c r="AH269" s="108"/>
      <c r="AI269" s="184"/>
      <c r="AJ269" s="184"/>
      <c r="AK269" s="184"/>
      <c r="AL269" s="184"/>
      <c r="AM269" s="184"/>
      <c r="AN269" s="184"/>
      <c r="AO269" s="184"/>
      <c r="AP269" s="184"/>
      <c r="AQ269" s="184"/>
      <c r="AR269" s="184"/>
      <c r="AS269" s="184"/>
      <c r="AT269" s="184"/>
      <c r="AU269" s="184"/>
      <c r="AV269" s="184"/>
      <c r="AW269" s="184"/>
      <c r="AX269" s="184"/>
      <c r="AY269" s="184"/>
      <c r="AZ269" s="184"/>
      <c r="BA269" s="184"/>
      <c r="BB269" s="184"/>
      <c r="BC269" s="184"/>
      <c r="BD269" s="184"/>
      <c r="BE269" s="184"/>
      <c r="BF269" s="184"/>
      <c r="BG269" s="184"/>
      <c r="BH269" s="184"/>
      <c r="BI269" s="184"/>
      <c r="BJ269" s="184"/>
      <c r="BK269" s="184"/>
      <c r="BL269" s="184"/>
      <c r="BM269" s="184"/>
      <c r="BN269" s="184"/>
      <c r="BO269" s="184"/>
      <c r="BP269" s="184"/>
      <c r="BQ269" s="184"/>
      <c r="BR269" s="184"/>
      <c r="BS269" s="184"/>
      <c r="BT269" s="184"/>
      <c r="BU269" s="184"/>
      <c r="BV269" s="184"/>
      <c r="BW269" s="184"/>
      <c r="BX269" s="184"/>
      <c r="BY269" s="184"/>
      <c r="BZ269" s="184"/>
      <c r="CA269" s="184"/>
      <c r="CB269" s="184"/>
      <c r="CC269" s="184"/>
      <c r="CD269" s="184"/>
      <c r="CE269" s="184"/>
      <c r="CF269" s="184"/>
      <c r="CG269" s="184"/>
      <c r="CH269" s="184"/>
      <c r="CI269" s="184"/>
      <c r="CJ269" s="184"/>
      <c r="CK269" s="184"/>
      <c r="CL269" s="184"/>
      <c r="CM269" s="184"/>
      <c r="CN269" s="184"/>
      <c r="CO269" s="184"/>
      <c r="CP269" s="184"/>
      <c r="CQ269" s="184"/>
      <c r="CR269" s="184"/>
      <c r="CS269" s="184"/>
      <c r="CT269" s="184"/>
      <c r="CU269" s="184"/>
      <c r="CV269" s="184"/>
      <c r="CW269" s="184"/>
      <c r="CX269" s="184"/>
      <c r="CY269" s="184"/>
      <c r="CZ269" s="184"/>
      <c r="DA269" s="184"/>
      <c r="DB269" s="184"/>
      <c r="DC269" s="184"/>
      <c r="DD269" s="184"/>
      <c r="DE269" s="184"/>
      <c r="DF269" s="184"/>
      <c r="DG269" s="184"/>
      <c r="DH269" s="184"/>
      <c r="DI269" s="184"/>
      <c r="DJ269" s="184"/>
      <c r="DK269" s="184"/>
      <c r="DL269" s="184"/>
      <c r="DM269" s="184"/>
      <c r="DN269" s="184"/>
      <c r="DO269" s="184"/>
      <c r="DP269" s="184"/>
      <c r="DQ269" s="184"/>
      <c r="DR269" s="184"/>
      <c r="DS269" s="184"/>
      <c r="DT269" s="184"/>
      <c r="DU269" s="184"/>
      <c r="DV269" s="184"/>
      <c r="DW269" s="184"/>
      <c r="DX269" s="184"/>
      <c r="DY269" s="184"/>
      <c r="DZ269" s="184"/>
      <c r="EA269" s="184"/>
      <c r="EB269" s="184"/>
      <c r="EC269" s="184"/>
      <c r="ED269" s="184"/>
      <c r="EE269" s="184"/>
      <c r="EF269" s="184"/>
      <c r="EG269" s="184"/>
      <c r="EH269" s="184"/>
      <c r="EI269" s="184"/>
      <c r="EJ269" s="184"/>
      <c r="EK269" s="184"/>
      <c r="EL269" s="184"/>
      <c r="EM269" s="184"/>
      <c r="EN269" s="184"/>
      <c r="EO269" s="184"/>
      <c r="EP269" s="184"/>
      <c r="EQ269" s="184"/>
      <c r="ER269" s="184"/>
      <c r="ES269" s="184"/>
      <c r="ET269" s="184"/>
      <c r="EU269" s="184"/>
      <c r="EV269" s="184"/>
      <c r="EW269" s="184"/>
      <c r="EX269" s="184"/>
      <c r="EY269" s="184"/>
      <c r="EZ269" s="184"/>
      <c r="FA269" s="184"/>
      <c r="FB269" s="184"/>
      <c r="FC269" s="184"/>
      <c r="FD269" s="184"/>
      <c r="FE269" s="184"/>
      <c r="FF269" s="184"/>
      <c r="FG269" s="184"/>
      <c r="FH269" s="184"/>
      <c r="FI269" s="184"/>
      <c r="FJ269" s="184"/>
      <c r="FK269" s="184"/>
    </row>
    <row r="270" spans="1:167" ht="21" customHeight="1" x14ac:dyDescent="0.15">
      <c r="A270" s="38">
        <v>263</v>
      </c>
      <c r="B270" s="38" t="s">
        <v>348</v>
      </c>
      <c r="C270" s="169"/>
      <c r="D270" s="38"/>
      <c r="E270" s="89">
        <v>1</v>
      </c>
      <c r="F270" s="38">
        <v>1</v>
      </c>
      <c r="G270" s="38"/>
      <c r="H270" s="38"/>
      <c r="I270" s="38">
        <v>1</v>
      </c>
      <c r="J270" s="38">
        <v>1</v>
      </c>
      <c r="K270" s="38"/>
      <c r="L270" s="38"/>
      <c r="M270" s="38"/>
      <c r="N270" s="38"/>
      <c r="O270" s="38"/>
      <c r="P270" s="38"/>
      <c r="Q270" s="38"/>
      <c r="R270" s="38"/>
      <c r="S270" s="38"/>
      <c r="T270" s="89"/>
      <c r="U270" s="172"/>
      <c r="V270" s="38"/>
      <c r="W270" s="38"/>
      <c r="X270" s="38">
        <v>1</v>
      </c>
      <c r="Y270" s="89">
        <v>1</v>
      </c>
      <c r="Z270" s="38"/>
      <c r="AA270" s="89">
        <v>1</v>
      </c>
      <c r="AB270" s="38">
        <v>1</v>
      </c>
      <c r="AC270" s="89"/>
      <c r="AD270" s="38"/>
      <c r="AE270" s="38"/>
      <c r="AF270" s="171" t="s">
        <v>1074</v>
      </c>
      <c r="AG270" s="108"/>
      <c r="AH270" s="108"/>
      <c r="AI270" s="184"/>
      <c r="AJ270" s="184"/>
      <c r="AK270" s="184"/>
      <c r="AL270" s="184"/>
      <c r="AM270" s="184"/>
      <c r="AN270" s="184"/>
      <c r="AO270" s="184"/>
      <c r="AP270" s="184"/>
      <c r="AQ270" s="184"/>
      <c r="AR270" s="184"/>
      <c r="AS270" s="184"/>
      <c r="AT270" s="184"/>
      <c r="AU270" s="184"/>
      <c r="AV270" s="184"/>
      <c r="AW270" s="184"/>
      <c r="AX270" s="184"/>
      <c r="AY270" s="184"/>
      <c r="AZ270" s="184"/>
      <c r="BA270" s="184"/>
      <c r="BB270" s="184"/>
      <c r="BC270" s="184"/>
      <c r="BD270" s="184"/>
      <c r="BE270" s="184"/>
      <c r="BF270" s="184"/>
      <c r="BG270" s="184"/>
      <c r="BH270" s="184"/>
      <c r="BI270" s="184"/>
      <c r="BJ270" s="184"/>
      <c r="BK270" s="184"/>
      <c r="BL270" s="184"/>
      <c r="BM270" s="184"/>
      <c r="BN270" s="184"/>
      <c r="BO270" s="184"/>
      <c r="BP270" s="184"/>
      <c r="BQ270" s="184"/>
      <c r="BR270" s="184"/>
      <c r="BS270" s="184"/>
      <c r="BT270" s="184"/>
      <c r="BU270" s="184"/>
      <c r="BV270" s="184"/>
      <c r="BW270" s="184"/>
      <c r="BX270" s="184"/>
      <c r="BY270" s="184"/>
      <c r="BZ270" s="184"/>
      <c r="CA270" s="184"/>
      <c r="CB270" s="184"/>
      <c r="CC270" s="184"/>
      <c r="CD270" s="184"/>
      <c r="CE270" s="184"/>
      <c r="CF270" s="184"/>
      <c r="CG270" s="184"/>
      <c r="CH270" s="184"/>
      <c r="CI270" s="184"/>
      <c r="CJ270" s="184"/>
      <c r="CK270" s="184"/>
      <c r="CL270" s="184"/>
      <c r="CM270" s="184"/>
      <c r="CN270" s="184"/>
      <c r="CO270" s="184"/>
      <c r="CP270" s="184"/>
      <c r="CQ270" s="184"/>
      <c r="CR270" s="184"/>
      <c r="CS270" s="184"/>
      <c r="CT270" s="184"/>
      <c r="CU270" s="184"/>
      <c r="CV270" s="184"/>
      <c r="CW270" s="184"/>
      <c r="CX270" s="184"/>
      <c r="CY270" s="184"/>
      <c r="CZ270" s="184"/>
      <c r="DA270" s="184"/>
      <c r="DB270" s="184"/>
      <c r="DC270" s="184"/>
      <c r="DD270" s="184"/>
      <c r="DE270" s="184"/>
      <c r="DF270" s="184"/>
      <c r="DG270" s="184"/>
      <c r="DH270" s="184"/>
      <c r="DI270" s="184"/>
      <c r="DJ270" s="184"/>
      <c r="DK270" s="184"/>
      <c r="DL270" s="184"/>
      <c r="DM270" s="184"/>
      <c r="DN270" s="184"/>
      <c r="DO270" s="184"/>
      <c r="DP270" s="184"/>
      <c r="DQ270" s="184"/>
      <c r="DR270" s="184"/>
      <c r="DS270" s="184"/>
      <c r="DT270" s="184"/>
      <c r="DU270" s="184"/>
      <c r="DV270" s="184"/>
      <c r="DW270" s="184"/>
      <c r="DX270" s="184"/>
      <c r="DY270" s="184"/>
      <c r="DZ270" s="184"/>
      <c r="EA270" s="184"/>
      <c r="EB270" s="184"/>
      <c r="EC270" s="184"/>
      <c r="ED270" s="184"/>
      <c r="EE270" s="184"/>
      <c r="EF270" s="184"/>
      <c r="EG270" s="184"/>
      <c r="EH270" s="184"/>
      <c r="EI270" s="184"/>
      <c r="EJ270" s="184"/>
      <c r="EK270" s="184"/>
      <c r="EL270" s="184"/>
      <c r="EM270" s="184"/>
      <c r="EN270" s="184"/>
      <c r="EO270" s="184"/>
      <c r="EP270" s="184"/>
      <c r="EQ270" s="184"/>
      <c r="ER270" s="184"/>
      <c r="ES270" s="184"/>
      <c r="ET270" s="184"/>
      <c r="EU270" s="184"/>
      <c r="EV270" s="184"/>
      <c r="EW270" s="184"/>
      <c r="EX270" s="184"/>
      <c r="EY270" s="184"/>
      <c r="EZ270" s="184"/>
      <c r="FA270" s="184"/>
      <c r="FB270" s="184"/>
      <c r="FC270" s="184"/>
      <c r="FD270" s="184"/>
      <c r="FE270" s="184"/>
      <c r="FF270" s="184"/>
      <c r="FG270" s="184"/>
      <c r="FH270" s="184"/>
      <c r="FI270" s="184"/>
      <c r="FJ270" s="184"/>
      <c r="FK270" s="184"/>
    </row>
    <row r="271" spans="1:167" ht="21" customHeight="1" x14ac:dyDescent="0.15">
      <c r="A271" s="38">
        <v>264</v>
      </c>
      <c r="B271" s="38" t="s">
        <v>348</v>
      </c>
      <c r="C271" s="169"/>
      <c r="D271" s="38"/>
      <c r="E271" s="89">
        <v>1</v>
      </c>
      <c r="F271" s="38"/>
      <c r="G271" s="38"/>
      <c r="H271" s="38"/>
      <c r="I271" s="38"/>
      <c r="J271" s="38"/>
      <c r="K271" s="38"/>
      <c r="L271" s="38">
        <v>1</v>
      </c>
      <c r="M271" s="38"/>
      <c r="N271" s="38"/>
      <c r="O271" s="38"/>
      <c r="P271" s="38"/>
      <c r="Q271" s="38"/>
      <c r="R271" s="38"/>
      <c r="S271" s="38">
        <v>1</v>
      </c>
      <c r="T271" s="89"/>
      <c r="U271" s="172" t="s">
        <v>578</v>
      </c>
      <c r="V271" s="38">
        <v>1</v>
      </c>
      <c r="W271" s="38"/>
      <c r="X271" s="38">
        <v>1</v>
      </c>
      <c r="Y271" s="89">
        <v>1</v>
      </c>
      <c r="Z271" s="38"/>
      <c r="AA271" s="89">
        <v>1</v>
      </c>
      <c r="AB271" s="38">
        <v>1</v>
      </c>
      <c r="AC271" s="89"/>
      <c r="AD271" s="38"/>
      <c r="AE271" s="38"/>
      <c r="AF271" s="171" t="s">
        <v>1075</v>
      </c>
      <c r="AG271" s="108"/>
      <c r="AH271" s="108"/>
      <c r="AI271" s="184"/>
      <c r="AJ271" s="184"/>
      <c r="AK271" s="184"/>
      <c r="AL271" s="184"/>
      <c r="AM271" s="184"/>
      <c r="AN271" s="184"/>
      <c r="AO271" s="184"/>
      <c r="AP271" s="184"/>
      <c r="AQ271" s="184"/>
      <c r="AR271" s="184"/>
      <c r="AS271" s="184"/>
      <c r="AT271" s="184"/>
      <c r="AU271" s="184"/>
      <c r="AV271" s="184"/>
      <c r="AW271" s="184"/>
      <c r="AX271" s="184"/>
      <c r="AY271" s="184"/>
      <c r="AZ271" s="184"/>
      <c r="BA271" s="184"/>
      <c r="BB271" s="184"/>
      <c r="BC271" s="184"/>
      <c r="BD271" s="184"/>
      <c r="BE271" s="184"/>
      <c r="BF271" s="184"/>
      <c r="BG271" s="184"/>
      <c r="BH271" s="184"/>
      <c r="BI271" s="184"/>
      <c r="BJ271" s="184"/>
      <c r="BK271" s="184"/>
      <c r="BL271" s="184"/>
      <c r="BM271" s="184"/>
      <c r="BN271" s="184"/>
      <c r="BO271" s="184"/>
      <c r="BP271" s="184"/>
      <c r="BQ271" s="184"/>
      <c r="BR271" s="184"/>
      <c r="BS271" s="184"/>
      <c r="BT271" s="184"/>
      <c r="BU271" s="184"/>
      <c r="BV271" s="184"/>
      <c r="BW271" s="184"/>
      <c r="BX271" s="184"/>
      <c r="BY271" s="184"/>
      <c r="BZ271" s="184"/>
      <c r="CA271" s="184"/>
      <c r="CB271" s="184"/>
      <c r="CC271" s="184"/>
      <c r="CD271" s="184"/>
      <c r="CE271" s="184"/>
      <c r="CF271" s="184"/>
      <c r="CG271" s="184"/>
      <c r="CH271" s="184"/>
      <c r="CI271" s="184"/>
      <c r="CJ271" s="184"/>
      <c r="CK271" s="184"/>
      <c r="CL271" s="184"/>
      <c r="CM271" s="184"/>
      <c r="CN271" s="184"/>
      <c r="CO271" s="184"/>
      <c r="CP271" s="184"/>
      <c r="CQ271" s="184"/>
      <c r="CR271" s="184"/>
      <c r="CS271" s="184"/>
      <c r="CT271" s="184"/>
      <c r="CU271" s="184"/>
      <c r="CV271" s="184"/>
      <c r="CW271" s="184"/>
      <c r="CX271" s="184"/>
      <c r="CY271" s="184"/>
      <c r="CZ271" s="184"/>
      <c r="DA271" s="184"/>
      <c r="DB271" s="184"/>
      <c r="DC271" s="184"/>
      <c r="DD271" s="184"/>
      <c r="DE271" s="184"/>
      <c r="DF271" s="184"/>
      <c r="DG271" s="184"/>
      <c r="DH271" s="184"/>
      <c r="DI271" s="184"/>
      <c r="DJ271" s="184"/>
      <c r="DK271" s="184"/>
      <c r="DL271" s="184"/>
      <c r="DM271" s="184"/>
      <c r="DN271" s="184"/>
      <c r="DO271" s="184"/>
      <c r="DP271" s="184"/>
      <c r="DQ271" s="184"/>
      <c r="DR271" s="184"/>
      <c r="DS271" s="184"/>
      <c r="DT271" s="184"/>
      <c r="DU271" s="184"/>
      <c r="DV271" s="184"/>
      <c r="DW271" s="184"/>
      <c r="DX271" s="184"/>
      <c r="DY271" s="184"/>
      <c r="DZ271" s="184"/>
      <c r="EA271" s="184"/>
      <c r="EB271" s="184"/>
      <c r="EC271" s="184"/>
      <c r="ED271" s="184"/>
      <c r="EE271" s="184"/>
      <c r="EF271" s="184"/>
      <c r="EG271" s="184"/>
      <c r="EH271" s="184"/>
      <c r="EI271" s="184"/>
      <c r="EJ271" s="184"/>
      <c r="EK271" s="184"/>
      <c r="EL271" s="184"/>
      <c r="EM271" s="184"/>
      <c r="EN271" s="184"/>
      <c r="EO271" s="184"/>
      <c r="EP271" s="184"/>
      <c r="EQ271" s="184"/>
      <c r="ER271" s="184"/>
      <c r="ES271" s="184"/>
      <c r="ET271" s="184"/>
      <c r="EU271" s="184"/>
      <c r="EV271" s="184"/>
      <c r="EW271" s="184"/>
      <c r="EX271" s="184"/>
      <c r="EY271" s="184"/>
      <c r="EZ271" s="184"/>
      <c r="FA271" s="184"/>
      <c r="FB271" s="184"/>
      <c r="FC271" s="184"/>
      <c r="FD271" s="184"/>
      <c r="FE271" s="184"/>
      <c r="FF271" s="184"/>
      <c r="FG271" s="184"/>
      <c r="FH271" s="184"/>
      <c r="FI271" s="184"/>
      <c r="FJ271" s="184"/>
      <c r="FK271" s="184"/>
    </row>
    <row r="272" spans="1:167" ht="21" customHeight="1" x14ac:dyDescent="0.15">
      <c r="A272" s="38">
        <v>265</v>
      </c>
      <c r="B272" s="38" t="s">
        <v>348</v>
      </c>
      <c r="C272" s="169"/>
      <c r="D272" s="38"/>
      <c r="E272" s="89">
        <v>1</v>
      </c>
      <c r="F272" s="38"/>
      <c r="G272" s="38"/>
      <c r="H272" s="38"/>
      <c r="I272" s="38"/>
      <c r="J272" s="38"/>
      <c r="K272" s="38"/>
      <c r="L272" s="38"/>
      <c r="M272" s="38"/>
      <c r="N272" s="38"/>
      <c r="O272" s="38"/>
      <c r="P272" s="38">
        <v>1</v>
      </c>
      <c r="Q272" s="38"/>
      <c r="R272" s="38">
        <v>1</v>
      </c>
      <c r="S272" s="38">
        <v>1</v>
      </c>
      <c r="T272" s="89"/>
      <c r="U272" s="170" t="s">
        <v>579</v>
      </c>
      <c r="V272" s="38"/>
      <c r="W272" s="38"/>
      <c r="X272" s="38">
        <v>1</v>
      </c>
      <c r="Y272" s="89">
        <v>1</v>
      </c>
      <c r="Z272" s="38"/>
      <c r="AA272" s="89">
        <v>1</v>
      </c>
      <c r="AB272" s="38"/>
      <c r="AC272" s="89">
        <v>1</v>
      </c>
      <c r="AD272" s="38"/>
      <c r="AE272" s="38"/>
      <c r="AF272" s="171" t="s">
        <v>1076</v>
      </c>
      <c r="AG272" s="108"/>
      <c r="AH272" s="108"/>
      <c r="AI272" s="184"/>
      <c r="AJ272" s="184"/>
      <c r="AK272" s="184"/>
      <c r="AL272" s="184"/>
      <c r="AM272" s="184"/>
      <c r="AN272" s="184"/>
      <c r="AO272" s="184"/>
      <c r="AP272" s="184"/>
      <c r="AQ272" s="184"/>
      <c r="AR272" s="184"/>
      <c r="AS272" s="184"/>
      <c r="AT272" s="184"/>
      <c r="AU272" s="184"/>
      <c r="AV272" s="184"/>
      <c r="AW272" s="184"/>
      <c r="AX272" s="184"/>
      <c r="AY272" s="184"/>
      <c r="AZ272" s="184"/>
      <c r="BA272" s="184"/>
      <c r="BB272" s="184"/>
      <c r="BC272" s="184"/>
      <c r="BD272" s="184"/>
      <c r="BE272" s="184"/>
      <c r="BF272" s="184"/>
      <c r="BG272" s="184"/>
      <c r="BH272" s="184"/>
      <c r="BI272" s="184"/>
      <c r="BJ272" s="184"/>
      <c r="BK272" s="184"/>
      <c r="BL272" s="184"/>
      <c r="BM272" s="184"/>
      <c r="BN272" s="184"/>
      <c r="BO272" s="184"/>
      <c r="BP272" s="184"/>
      <c r="BQ272" s="184"/>
      <c r="BR272" s="184"/>
      <c r="BS272" s="184"/>
      <c r="BT272" s="184"/>
      <c r="BU272" s="184"/>
      <c r="BV272" s="184"/>
      <c r="BW272" s="184"/>
      <c r="BX272" s="184"/>
      <c r="BY272" s="184"/>
      <c r="BZ272" s="184"/>
      <c r="CA272" s="184"/>
      <c r="CB272" s="184"/>
      <c r="CC272" s="184"/>
      <c r="CD272" s="184"/>
      <c r="CE272" s="184"/>
      <c r="CF272" s="184"/>
      <c r="CG272" s="184"/>
      <c r="CH272" s="184"/>
      <c r="CI272" s="184"/>
      <c r="CJ272" s="184"/>
      <c r="CK272" s="184"/>
      <c r="CL272" s="184"/>
      <c r="CM272" s="184"/>
      <c r="CN272" s="184"/>
      <c r="CO272" s="184"/>
      <c r="CP272" s="184"/>
      <c r="CQ272" s="184"/>
      <c r="CR272" s="184"/>
      <c r="CS272" s="184"/>
      <c r="CT272" s="184"/>
      <c r="CU272" s="184"/>
      <c r="CV272" s="184"/>
      <c r="CW272" s="184"/>
      <c r="CX272" s="184"/>
      <c r="CY272" s="184"/>
      <c r="CZ272" s="184"/>
      <c r="DA272" s="184"/>
      <c r="DB272" s="184"/>
      <c r="DC272" s="184"/>
      <c r="DD272" s="184"/>
      <c r="DE272" s="184"/>
      <c r="DF272" s="184"/>
      <c r="DG272" s="184"/>
      <c r="DH272" s="184"/>
      <c r="DI272" s="184"/>
      <c r="DJ272" s="184"/>
      <c r="DK272" s="184"/>
      <c r="DL272" s="184"/>
      <c r="DM272" s="184"/>
      <c r="DN272" s="184"/>
      <c r="DO272" s="184"/>
      <c r="DP272" s="184"/>
      <c r="DQ272" s="184"/>
      <c r="DR272" s="184"/>
      <c r="DS272" s="184"/>
      <c r="DT272" s="184"/>
      <c r="DU272" s="184"/>
      <c r="DV272" s="184"/>
      <c r="DW272" s="184"/>
      <c r="DX272" s="184"/>
      <c r="DY272" s="184"/>
      <c r="DZ272" s="184"/>
      <c r="EA272" s="184"/>
      <c r="EB272" s="184"/>
      <c r="EC272" s="184"/>
      <c r="ED272" s="184"/>
      <c r="EE272" s="184"/>
      <c r="EF272" s="184"/>
      <c r="EG272" s="184"/>
      <c r="EH272" s="184"/>
      <c r="EI272" s="184"/>
      <c r="EJ272" s="184"/>
      <c r="EK272" s="184"/>
      <c r="EL272" s="184"/>
      <c r="EM272" s="184"/>
      <c r="EN272" s="184"/>
      <c r="EO272" s="184"/>
      <c r="EP272" s="184"/>
      <c r="EQ272" s="184"/>
      <c r="ER272" s="184"/>
      <c r="ES272" s="184"/>
      <c r="ET272" s="184"/>
      <c r="EU272" s="184"/>
      <c r="EV272" s="184"/>
      <c r="EW272" s="184"/>
      <c r="EX272" s="184"/>
      <c r="EY272" s="184"/>
      <c r="EZ272" s="184"/>
      <c r="FA272" s="184"/>
      <c r="FB272" s="184"/>
      <c r="FC272" s="184"/>
      <c r="FD272" s="184"/>
      <c r="FE272" s="184"/>
      <c r="FF272" s="184"/>
      <c r="FG272" s="184"/>
      <c r="FH272" s="184"/>
      <c r="FI272" s="184"/>
      <c r="FJ272" s="184"/>
      <c r="FK272" s="184"/>
    </row>
    <row r="273" spans="1:167" ht="21" customHeight="1" x14ac:dyDescent="0.15">
      <c r="A273" s="38">
        <v>266</v>
      </c>
      <c r="B273" s="38" t="s">
        <v>348</v>
      </c>
      <c r="C273" s="169"/>
      <c r="D273" s="38"/>
      <c r="E273" s="89">
        <v>1</v>
      </c>
      <c r="F273" s="38"/>
      <c r="G273" s="38"/>
      <c r="H273" s="38"/>
      <c r="I273" s="38"/>
      <c r="J273" s="38"/>
      <c r="K273" s="38"/>
      <c r="L273" s="38">
        <v>1</v>
      </c>
      <c r="M273" s="38"/>
      <c r="N273" s="38"/>
      <c r="O273" s="38"/>
      <c r="P273" s="38">
        <v>1</v>
      </c>
      <c r="Q273" s="38"/>
      <c r="R273" s="38">
        <v>1</v>
      </c>
      <c r="S273" s="38"/>
      <c r="T273" s="89"/>
      <c r="U273" s="172" t="s">
        <v>580</v>
      </c>
      <c r="V273" s="38"/>
      <c r="W273" s="38"/>
      <c r="X273" s="38">
        <v>1</v>
      </c>
      <c r="Y273" s="89">
        <v>1</v>
      </c>
      <c r="Z273" s="38"/>
      <c r="AA273" s="89">
        <v>1</v>
      </c>
      <c r="AB273" s="38">
        <v>1</v>
      </c>
      <c r="AC273" s="89"/>
      <c r="AD273" s="38"/>
      <c r="AE273" s="38"/>
      <c r="AF273" s="171" t="s">
        <v>1077</v>
      </c>
      <c r="AG273" s="108"/>
      <c r="AH273" s="108"/>
      <c r="AI273" s="184"/>
      <c r="AJ273" s="184"/>
      <c r="AK273" s="184"/>
      <c r="AL273" s="184"/>
      <c r="AM273" s="184"/>
      <c r="AN273" s="184"/>
      <c r="AO273" s="184"/>
      <c r="AP273" s="184"/>
      <c r="AQ273" s="184"/>
      <c r="AR273" s="184"/>
      <c r="AS273" s="184"/>
      <c r="AT273" s="184"/>
      <c r="AU273" s="184"/>
      <c r="AV273" s="184"/>
      <c r="AW273" s="184"/>
      <c r="AX273" s="184"/>
      <c r="AY273" s="184"/>
      <c r="AZ273" s="184"/>
      <c r="BA273" s="184"/>
      <c r="BB273" s="184"/>
      <c r="BC273" s="184"/>
      <c r="BD273" s="184"/>
      <c r="BE273" s="184"/>
      <c r="BF273" s="184"/>
      <c r="BG273" s="184"/>
      <c r="BH273" s="184"/>
      <c r="BI273" s="184"/>
      <c r="BJ273" s="184"/>
      <c r="BK273" s="184"/>
      <c r="BL273" s="184"/>
      <c r="BM273" s="184"/>
      <c r="BN273" s="184"/>
      <c r="BO273" s="184"/>
      <c r="BP273" s="184"/>
      <c r="BQ273" s="184"/>
      <c r="BR273" s="184"/>
      <c r="BS273" s="184"/>
      <c r="BT273" s="184"/>
      <c r="BU273" s="184"/>
      <c r="BV273" s="184"/>
      <c r="BW273" s="184"/>
      <c r="BX273" s="184"/>
      <c r="BY273" s="184"/>
      <c r="BZ273" s="184"/>
      <c r="CA273" s="184"/>
      <c r="CB273" s="184"/>
      <c r="CC273" s="184"/>
      <c r="CD273" s="184"/>
      <c r="CE273" s="184"/>
      <c r="CF273" s="184"/>
      <c r="CG273" s="184"/>
      <c r="CH273" s="184"/>
      <c r="CI273" s="184"/>
      <c r="CJ273" s="184"/>
      <c r="CK273" s="184"/>
      <c r="CL273" s="184"/>
      <c r="CM273" s="184"/>
      <c r="CN273" s="184"/>
      <c r="CO273" s="184"/>
      <c r="CP273" s="184"/>
      <c r="CQ273" s="184"/>
      <c r="CR273" s="184"/>
      <c r="CS273" s="184"/>
      <c r="CT273" s="184"/>
      <c r="CU273" s="184"/>
      <c r="CV273" s="184"/>
      <c r="CW273" s="184"/>
      <c r="CX273" s="184"/>
      <c r="CY273" s="184"/>
      <c r="CZ273" s="184"/>
      <c r="DA273" s="184"/>
      <c r="DB273" s="184"/>
      <c r="DC273" s="184"/>
      <c r="DD273" s="184"/>
      <c r="DE273" s="184"/>
      <c r="DF273" s="184"/>
      <c r="DG273" s="184"/>
      <c r="DH273" s="184"/>
      <c r="DI273" s="184"/>
      <c r="DJ273" s="184"/>
      <c r="DK273" s="184"/>
      <c r="DL273" s="184"/>
      <c r="DM273" s="184"/>
      <c r="DN273" s="184"/>
      <c r="DO273" s="184"/>
      <c r="DP273" s="184"/>
      <c r="DQ273" s="184"/>
      <c r="DR273" s="184"/>
      <c r="DS273" s="184"/>
      <c r="DT273" s="184"/>
      <c r="DU273" s="184"/>
      <c r="DV273" s="184"/>
      <c r="DW273" s="184"/>
      <c r="DX273" s="184"/>
      <c r="DY273" s="184"/>
      <c r="DZ273" s="184"/>
      <c r="EA273" s="184"/>
      <c r="EB273" s="184"/>
      <c r="EC273" s="184"/>
      <c r="ED273" s="184"/>
      <c r="EE273" s="184"/>
      <c r="EF273" s="184"/>
      <c r="EG273" s="184"/>
      <c r="EH273" s="184"/>
      <c r="EI273" s="184"/>
      <c r="EJ273" s="184"/>
      <c r="EK273" s="184"/>
      <c r="EL273" s="184"/>
      <c r="EM273" s="184"/>
      <c r="EN273" s="184"/>
      <c r="EO273" s="184"/>
      <c r="EP273" s="184"/>
      <c r="EQ273" s="184"/>
      <c r="ER273" s="184"/>
      <c r="ES273" s="184"/>
      <c r="ET273" s="184"/>
      <c r="EU273" s="184"/>
      <c r="EV273" s="184"/>
      <c r="EW273" s="184"/>
      <c r="EX273" s="184"/>
      <c r="EY273" s="184"/>
      <c r="EZ273" s="184"/>
      <c r="FA273" s="184"/>
      <c r="FB273" s="184"/>
      <c r="FC273" s="184"/>
      <c r="FD273" s="184"/>
      <c r="FE273" s="184"/>
      <c r="FF273" s="184"/>
      <c r="FG273" s="184"/>
      <c r="FH273" s="184"/>
      <c r="FI273" s="184"/>
      <c r="FJ273" s="184"/>
      <c r="FK273" s="184"/>
    </row>
    <row r="274" spans="1:167" ht="21" customHeight="1" x14ac:dyDescent="0.15">
      <c r="A274" s="38">
        <v>267</v>
      </c>
      <c r="B274" s="38" t="s">
        <v>348</v>
      </c>
      <c r="C274" s="169"/>
      <c r="D274" s="38"/>
      <c r="E274" s="89">
        <v>1</v>
      </c>
      <c r="F274" s="38"/>
      <c r="G274" s="38"/>
      <c r="H274" s="38"/>
      <c r="I274" s="38"/>
      <c r="J274" s="38"/>
      <c r="K274" s="38"/>
      <c r="L274" s="38">
        <v>1</v>
      </c>
      <c r="M274" s="38"/>
      <c r="N274" s="38"/>
      <c r="O274" s="38"/>
      <c r="P274" s="38">
        <v>1</v>
      </c>
      <c r="Q274" s="38"/>
      <c r="R274" s="38">
        <v>1</v>
      </c>
      <c r="S274" s="38"/>
      <c r="T274" s="89"/>
      <c r="U274" s="172" t="s">
        <v>581</v>
      </c>
      <c r="V274" s="38">
        <v>1</v>
      </c>
      <c r="W274" s="38"/>
      <c r="X274" s="38">
        <v>1</v>
      </c>
      <c r="Y274" s="89">
        <v>1</v>
      </c>
      <c r="Z274" s="38"/>
      <c r="AA274" s="89">
        <v>1</v>
      </c>
      <c r="AB274" s="38">
        <v>1</v>
      </c>
      <c r="AC274" s="89"/>
      <c r="AD274" s="38"/>
      <c r="AE274" s="38"/>
      <c r="AF274" s="171" t="s">
        <v>1078</v>
      </c>
      <c r="AG274" s="108"/>
      <c r="AH274" s="108"/>
      <c r="AI274" s="184"/>
      <c r="AJ274" s="184"/>
      <c r="AK274" s="184"/>
      <c r="AL274" s="184"/>
      <c r="AM274" s="184"/>
      <c r="AN274" s="184"/>
      <c r="AO274" s="184"/>
      <c r="AP274" s="184"/>
      <c r="AQ274" s="184"/>
      <c r="AR274" s="184"/>
      <c r="AS274" s="184"/>
      <c r="AT274" s="184"/>
      <c r="AU274" s="184"/>
      <c r="AV274" s="184"/>
      <c r="AW274" s="184"/>
      <c r="AX274" s="184"/>
      <c r="AY274" s="184"/>
      <c r="AZ274" s="184"/>
      <c r="BA274" s="184"/>
      <c r="BB274" s="184"/>
      <c r="BC274" s="184"/>
      <c r="BD274" s="184"/>
      <c r="BE274" s="184"/>
      <c r="BF274" s="184"/>
      <c r="BG274" s="184"/>
      <c r="BH274" s="184"/>
      <c r="BI274" s="184"/>
      <c r="BJ274" s="184"/>
      <c r="BK274" s="184"/>
      <c r="BL274" s="184"/>
      <c r="BM274" s="184"/>
      <c r="BN274" s="184"/>
      <c r="BO274" s="184"/>
      <c r="BP274" s="184"/>
      <c r="BQ274" s="184"/>
      <c r="BR274" s="184"/>
      <c r="BS274" s="184"/>
      <c r="BT274" s="184"/>
      <c r="BU274" s="184"/>
      <c r="BV274" s="184"/>
      <c r="BW274" s="184"/>
      <c r="BX274" s="184"/>
      <c r="BY274" s="184"/>
      <c r="BZ274" s="184"/>
      <c r="CA274" s="184"/>
      <c r="CB274" s="184"/>
      <c r="CC274" s="184"/>
      <c r="CD274" s="184"/>
      <c r="CE274" s="184"/>
      <c r="CF274" s="184"/>
      <c r="CG274" s="184"/>
      <c r="CH274" s="184"/>
      <c r="CI274" s="184"/>
      <c r="CJ274" s="184"/>
      <c r="CK274" s="184"/>
      <c r="CL274" s="184"/>
      <c r="CM274" s="184"/>
      <c r="CN274" s="184"/>
      <c r="CO274" s="184"/>
      <c r="CP274" s="184"/>
      <c r="CQ274" s="184"/>
      <c r="CR274" s="184"/>
      <c r="CS274" s="184"/>
      <c r="CT274" s="184"/>
      <c r="CU274" s="184"/>
      <c r="CV274" s="184"/>
      <c r="CW274" s="184"/>
      <c r="CX274" s="184"/>
      <c r="CY274" s="184"/>
      <c r="CZ274" s="184"/>
      <c r="DA274" s="184"/>
      <c r="DB274" s="184"/>
      <c r="DC274" s="184"/>
      <c r="DD274" s="184"/>
      <c r="DE274" s="184"/>
      <c r="DF274" s="184"/>
      <c r="DG274" s="184"/>
      <c r="DH274" s="184"/>
      <c r="DI274" s="184"/>
      <c r="DJ274" s="184"/>
      <c r="DK274" s="184"/>
      <c r="DL274" s="184"/>
      <c r="DM274" s="184"/>
      <c r="DN274" s="184"/>
      <c r="DO274" s="184"/>
      <c r="DP274" s="184"/>
      <c r="DQ274" s="184"/>
      <c r="DR274" s="184"/>
      <c r="DS274" s="184"/>
      <c r="DT274" s="184"/>
      <c r="DU274" s="184"/>
      <c r="DV274" s="184"/>
      <c r="DW274" s="184"/>
      <c r="DX274" s="184"/>
      <c r="DY274" s="184"/>
      <c r="DZ274" s="184"/>
      <c r="EA274" s="184"/>
      <c r="EB274" s="184"/>
      <c r="EC274" s="184"/>
      <c r="ED274" s="184"/>
      <c r="EE274" s="184"/>
      <c r="EF274" s="184"/>
      <c r="EG274" s="184"/>
      <c r="EH274" s="184"/>
      <c r="EI274" s="184"/>
      <c r="EJ274" s="184"/>
      <c r="EK274" s="184"/>
      <c r="EL274" s="184"/>
      <c r="EM274" s="184"/>
      <c r="EN274" s="184"/>
      <c r="EO274" s="184"/>
      <c r="EP274" s="184"/>
      <c r="EQ274" s="184"/>
      <c r="ER274" s="184"/>
      <c r="ES274" s="184"/>
      <c r="ET274" s="184"/>
      <c r="EU274" s="184"/>
      <c r="EV274" s="184"/>
      <c r="EW274" s="184"/>
      <c r="EX274" s="184"/>
      <c r="EY274" s="184"/>
      <c r="EZ274" s="184"/>
      <c r="FA274" s="184"/>
      <c r="FB274" s="184"/>
      <c r="FC274" s="184"/>
      <c r="FD274" s="184"/>
      <c r="FE274" s="184"/>
      <c r="FF274" s="184"/>
      <c r="FG274" s="184"/>
      <c r="FH274" s="184"/>
      <c r="FI274" s="184"/>
      <c r="FJ274" s="184"/>
      <c r="FK274" s="184"/>
    </row>
    <row r="275" spans="1:167" ht="21" customHeight="1" x14ac:dyDescent="0.15">
      <c r="A275" s="38">
        <v>268</v>
      </c>
      <c r="B275" s="38" t="s">
        <v>348</v>
      </c>
      <c r="C275" s="169"/>
      <c r="D275" s="38"/>
      <c r="E275" s="89">
        <v>1</v>
      </c>
      <c r="F275" s="38"/>
      <c r="G275" s="38"/>
      <c r="H275" s="38"/>
      <c r="I275" s="38"/>
      <c r="J275" s="38"/>
      <c r="K275" s="38"/>
      <c r="L275" s="38"/>
      <c r="M275" s="38"/>
      <c r="N275" s="38"/>
      <c r="O275" s="38"/>
      <c r="P275" s="38">
        <v>1</v>
      </c>
      <c r="Q275" s="38"/>
      <c r="R275" s="38">
        <v>1</v>
      </c>
      <c r="S275" s="38">
        <v>1</v>
      </c>
      <c r="T275" s="89"/>
      <c r="U275" s="170" t="s">
        <v>582</v>
      </c>
      <c r="V275" s="38"/>
      <c r="W275" s="38"/>
      <c r="X275" s="38">
        <v>1</v>
      </c>
      <c r="Y275" s="89">
        <v>1</v>
      </c>
      <c r="Z275" s="38"/>
      <c r="AA275" s="89">
        <v>1</v>
      </c>
      <c r="AB275" s="38"/>
      <c r="AC275" s="89">
        <v>1</v>
      </c>
      <c r="AD275" s="38"/>
      <c r="AE275" s="38"/>
      <c r="AF275" s="171" t="s">
        <v>1079</v>
      </c>
      <c r="AG275" s="108"/>
      <c r="AH275" s="108"/>
      <c r="AI275" s="184"/>
      <c r="AJ275" s="184"/>
      <c r="AK275" s="184"/>
      <c r="AL275" s="184"/>
      <c r="AM275" s="184"/>
      <c r="AN275" s="184"/>
      <c r="AO275" s="184"/>
      <c r="AP275" s="184"/>
      <c r="AQ275" s="184"/>
      <c r="AR275" s="184"/>
      <c r="AS275" s="184"/>
      <c r="AT275" s="184"/>
      <c r="AU275" s="184"/>
      <c r="AV275" s="184"/>
      <c r="AW275" s="184"/>
      <c r="AX275" s="184"/>
      <c r="AY275" s="184"/>
      <c r="AZ275" s="184"/>
      <c r="BA275" s="184"/>
      <c r="BB275" s="184"/>
      <c r="BC275" s="184"/>
      <c r="BD275" s="184"/>
      <c r="BE275" s="184"/>
      <c r="BF275" s="184"/>
      <c r="BG275" s="184"/>
      <c r="BH275" s="184"/>
      <c r="BI275" s="184"/>
      <c r="BJ275" s="184"/>
      <c r="BK275" s="184"/>
      <c r="BL275" s="184"/>
      <c r="BM275" s="184"/>
      <c r="BN275" s="184"/>
      <c r="BO275" s="184"/>
      <c r="BP275" s="184"/>
      <c r="BQ275" s="184"/>
      <c r="BR275" s="184"/>
      <c r="BS275" s="184"/>
      <c r="BT275" s="184"/>
      <c r="BU275" s="184"/>
      <c r="BV275" s="184"/>
      <c r="BW275" s="184"/>
      <c r="BX275" s="184"/>
      <c r="BY275" s="184"/>
      <c r="BZ275" s="184"/>
      <c r="CA275" s="184"/>
      <c r="CB275" s="184"/>
      <c r="CC275" s="184"/>
      <c r="CD275" s="184"/>
      <c r="CE275" s="184"/>
      <c r="CF275" s="184"/>
      <c r="CG275" s="184"/>
      <c r="CH275" s="184"/>
      <c r="CI275" s="184"/>
      <c r="CJ275" s="184"/>
      <c r="CK275" s="184"/>
      <c r="CL275" s="184"/>
      <c r="CM275" s="184"/>
      <c r="CN275" s="184"/>
      <c r="CO275" s="184"/>
      <c r="CP275" s="184"/>
      <c r="CQ275" s="184"/>
      <c r="CR275" s="184"/>
      <c r="CS275" s="184"/>
      <c r="CT275" s="184"/>
      <c r="CU275" s="184"/>
      <c r="CV275" s="184"/>
      <c r="CW275" s="184"/>
      <c r="CX275" s="184"/>
      <c r="CY275" s="184"/>
      <c r="CZ275" s="184"/>
      <c r="DA275" s="184"/>
      <c r="DB275" s="184"/>
      <c r="DC275" s="184"/>
      <c r="DD275" s="184"/>
      <c r="DE275" s="184"/>
      <c r="DF275" s="184"/>
      <c r="DG275" s="184"/>
      <c r="DH275" s="184"/>
      <c r="DI275" s="184"/>
      <c r="DJ275" s="184"/>
      <c r="DK275" s="184"/>
      <c r="DL275" s="184"/>
      <c r="DM275" s="184"/>
      <c r="DN275" s="184"/>
      <c r="DO275" s="184"/>
      <c r="DP275" s="184"/>
      <c r="DQ275" s="184"/>
      <c r="DR275" s="184"/>
      <c r="DS275" s="184"/>
      <c r="DT275" s="184"/>
      <c r="DU275" s="184"/>
      <c r="DV275" s="184"/>
      <c r="DW275" s="184"/>
      <c r="DX275" s="184"/>
      <c r="DY275" s="184"/>
      <c r="DZ275" s="184"/>
      <c r="EA275" s="184"/>
      <c r="EB275" s="184"/>
      <c r="EC275" s="184"/>
      <c r="ED275" s="184"/>
      <c r="EE275" s="184"/>
      <c r="EF275" s="184"/>
      <c r="EG275" s="184"/>
      <c r="EH275" s="184"/>
      <c r="EI275" s="184"/>
      <c r="EJ275" s="184"/>
      <c r="EK275" s="184"/>
      <c r="EL275" s="184"/>
      <c r="EM275" s="184"/>
      <c r="EN275" s="184"/>
      <c r="EO275" s="184"/>
      <c r="EP275" s="184"/>
      <c r="EQ275" s="184"/>
      <c r="ER275" s="184"/>
      <c r="ES275" s="184"/>
      <c r="ET275" s="184"/>
      <c r="EU275" s="184"/>
      <c r="EV275" s="184"/>
      <c r="EW275" s="184"/>
      <c r="EX275" s="184"/>
      <c r="EY275" s="184"/>
      <c r="EZ275" s="184"/>
      <c r="FA275" s="184"/>
      <c r="FB275" s="184"/>
      <c r="FC275" s="184"/>
      <c r="FD275" s="184"/>
      <c r="FE275" s="184"/>
      <c r="FF275" s="184"/>
      <c r="FG275" s="184"/>
      <c r="FH275" s="184"/>
      <c r="FI275" s="184"/>
      <c r="FJ275" s="184"/>
      <c r="FK275" s="184"/>
    </row>
    <row r="276" spans="1:167" ht="21" customHeight="1" x14ac:dyDescent="0.15">
      <c r="A276" s="38">
        <v>269</v>
      </c>
      <c r="B276" s="38" t="s">
        <v>348</v>
      </c>
      <c r="C276" s="169"/>
      <c r="D276" s="38"/>
      <c r="E276" s="89">
        <v>1</v>
      </c>
      <c r="F276" s="38">
        <v>1</v>
      </c>
      <c r="G276" s="38">
        <v>1</v>
      </c>
      <c r="H276" s="38"/>
      <c r="I276" s="38">
        <v>1</v>
      </c>
      <c r="J276" s="38"/>
      <c r="K276" s="38">
        <v>1</v>
      </c>
      <c r="L276" s="38"/>
      <c r="M276" s="38"/>
      <c r="N276" s="38"/>
      <c r="O276" s="38"/>
      <c r="P276" s="38"/>
      <c r="Q276" s="38">
        <v>1</v>
      </c>
      <c r="R276" s="38"/>
      <c r="S276" s="38"/>
      <c r="T276" s="89"/>
      <c r="U276" s="172" t="s">
        <v>583</v>
      </c>
      <c r="V276" s="38"/>
      <c r="W276" s="38"/>
      <c r="X276" s="38">
        <v>1</v>
      </c>
      <c r="Y276" s="89">
        <v>1</v>
      </c>
      <c r="Z276" s="38"/>
      <c r="AA276" s="89"/>
      <c r="AB276" s="38">
        <v>1</v>
      </c>
      <c r="AC276" s="89"/>
      <c r="AD276" s="38"/>
      <c r="AE276" s="38"/>
      <c r="AF276" s="171" t="s">
        <v>1080</v>
      </c>
      <c r="AG276" s="108"/>
      <c r="AH276" s="108"/>
      <c r="AI276" s="184"/>
      <c r="AJ276" s="184"/>
      <c r="AK276" s="184"/>
      <c r="AL276" s="184"/>
      <c r="AM276" s="184"/>
      <c r="AN276" s="184"/>
      <c r="AO276" s="184"/>
      <c r="AP276" s="184"/>
      <c r="AQ276" s="184"/>
      <c r="AR276" s="184"/>
      <c r="AS276" s="184"/>
      <c r="AT276" s="184"/>
      <c r="AU276" s="184"/>
      <c r="AV276" s="184"/>
      <c r="AW276" s="184"/>
      <c r="AX276" s="184"/>
      <c r="AY276" s="184"/>
      <c r="AZ276" s="184"/>
      <c r="BA276" s="184"/>
      <c r="BB276" s="184"/>
      <c r="BC276" s="184"/>
      <c r="BD276" s="184"/>
      <c r="BE276" s="184"/>
      <c r="BF276" s="184"/>
      <c r="BG276" s="184"/>
      <c r="BH276" s="184"/>
      <c r="BI276" s="184"/>
      <c r="BJ276" s="184"/>
      <c r="BK276" s="184"/>
      <c r="BL276" s="184"/>
      <c r="BM276" s="184"/>
      <c r="BN276" s="184"/>
      <c r="BO276" s="184"/>
      <c r="BP276" s="184"/>
      <c r="BQ276" s="184"/>
      <c r="BR276" s="184"/>
      <c r="BS276" s="184"/>
      <c r="BT276" s="184"/>
      <c r="BU276" s="184"/>
      <c r="BV276" s="184"/>
      <c r="BW276" s="184"/>
      <c r="BX276" s="184"/>
      <c r="BY276" s="184"/>
      <c r="BZ276" s="184"/>
      <c r="CA276" s="184"/>
      <c r="CB276" s="184"/>
      <c r="CC276" s="184"/>
      <c r="CD276" s="184"/>
      <c r="CE276" s="184"/>
      <c r="CF276" s="184"/>
      <c r="CG276" s="184"/>
      <c r="CH276" s="184"/>
      <c r="CI276" s="184"/>
      <c r="CJ276" s="184"/>
      <c r="CK276" s="184"/>
      <c r="CL276" s="184"/>
      <c r="CM276" s="184"/>
      <c r="CN276" s="184"/>
      <c r="CO276" s="184"/>
      <c r="CP276" s="184"/>
      <c r="CQ276" s="184"/>
      <c r="CR276" s="184"/>
      <c r="CS276" s="184"/>
      <c r="CT276" s="184"/>
      <c r="CU276" s="184"/>
      <c r="CV276" s="184"/>
      <c r="CW276" s="184"/>
      <c r="CX276" s="184"/>
      <c r="CY276" s="184"/>
      <c r="CZ276" s="184"/>
      <c r="DA276" s="184"/>
      <c r="DB276" s="184"/>
      <c r="DC276" s="184"/>
      <c r="DD276" s="184"/>
      <c r="DE276" s="184"/>
      <c r="DF276" s="184"/>
      <c r="DG276" s="184"/>
      <c r="DH276" s="184"/>
      <c r="DI276" s="184"/>
      <c r="DJ276" s="184"/>
      <c r="DK276" s="184"/>
      <c r="DL276" s="184"/>
      <c r="DM276" s="184"/>
      <c r="DN276" s="184"/>
      <c r="DO276" s="184"/>
      <c r="DP276" s="184"/>
      <c r="DQ276" s="184"/>
      <c r="DR276" s="184"/>
      <c r="DS276" s="184"/>
      <c r="DT276" s="184"/>
      <c r="DU276" s="184"/>
      <c r="DV276" s="184"/>
      <c r="DW276" s="184"/>
      <c r="DX276" s="184"/>
      <c r="DY276" s="184"/>
      <c r="DZ276" s="184"/>
      <c r="EA276" s="184"/>
      <c r="EB276" s="184"/>
      <c r="EC276" s="184"/>
      <c r="ED276" s="184"/>
      <c r="EE276" s="184"/>
      <c r="EF276" s="184"/>
      <c r="EG276" s="184"/>
      <c r="EH276" s="184"/>
      <c r="EI276" s="184"/>
      <c r="EJ276" s="184"/>
      <c r="EK276" s="184"/>
      <c r="EL276" s="184"/>
      <c r="EM276" s="184"/>
      <c r="EN276" s="184"/>
      <c r="EO276" s="184"/>
      <c r="EP276" s="184"/>
      <c r="EQ276" s="184"/>
      <c r="ER276" s="184"/>
      <c r="ES276" s="184"/>
      <c r="ET276" s="184"/>
      <c r="EU276" s="184"/>
      <c r="EV276" s="184"/>
      <c r="EW276" s="184"/>
      <c r="EX276" s="184"/>
      <c r="EY276" s="184"/>
      <c r="EZ276" s="184"/>
      <c r="FA276" s="184"/>
      <c r="FB276" s="184"/>
      <c r="FC276" s="184"/>
      <c r="FD276" s="184"/>
      <c r="FE276" s="184"/>
      <c r="FF276" s="184"/>
      <c r="FG276" s="184"/>
      <c r="FH276" s="184"/>
      <c r="FI276" s="184"/>
      <c r="FJ276" s="184"/>
      <c r="FK276" s="184"/>
    </row>
    <row r="277" spans="1:167" ht="21" customHeight="1" x14ac:dyDescent="0.15">
      <c r="A277" s="38">
        <v>270</v>
      </c>
      <c r="B277" s="38" t="s">
        <v>348</v>
      </c>
      <c r="C277" s="169"/>
      <c r="D277" s="38"/>
      <c r="E277" s="89">
        <v>1</v>
      </c>
      <c r="F277" s="38">
        <v>1</v>
      </c>
      <c r="G277" s="38">
        <v>1</v>
      </c>
      <c r="H277" s="38"/>
      <c r="I277" s="38"/>
      <c r="J277" s="38"/>
      <c r="K277" s="38"/>
      <c r="L277" s="38">
        <v>1</v>
      </c>
      <c r="M277" s="38"/>
      <c r="N277" s="38"/>
      <c r="O277" s="38"/>
      <c r="P277" s="38"/>
      <c r="Q277" s="38"/>
      <c r="R277" s="38"/>
      <c r="S277" s="38"/>
      <c r="T277" s="89">
        <v>1</v>
      </c>
      <c r="U277" s="172" t="s">
        <v>584</v>
      </c>
      <c r="V277" s="38">
        <v>1</v>
      </c>
      <c r="W277" s="38"/>
      <c r="X277" s="38">
        <v>1</v>
      </c>
      <c r="Y277" s="89">
        <v>1</v>
      </c>
      <c r="Z277" s="38"/>
      <c r="AA277" s="89">
        <v>1</v>
      </c>
      <c r="AB277" s="38">
        <v>1</v>
      </c>
      <c r="AC277" s="89"/>
      <c r="AD277" s="38"/>
      <c r="AE277" s="38"/>
      <c r="AF277" s="171" t="s">
        <v>1081</v>
      </c>
      <c r="AG277" s="108"/>
      <c r="AH277" s="108"/>
      <c r="AI277" s="184"/>
      <c r="AJ277" s="184"/>
      <c r="AK277" s="184"/>
      <c r="AL277" s="184"/>
      <c r="AM277" s="184"/>
      <c r="AN277" s="184"/>
      <c r="AO277" s="184"/>
      <c r="AP277" s="184"/>
      <c r="AQ277" s="184"/>
      <c r="AR277" s="184"/>
      <c r="AS277" s="184"/>
      <c r="AT277" s="184"/>
      <c r="AU277" s="184"/>
      <c r="AV277" s="184"/>
      <c r="AW277" s="184"/>
      <c r="AX277" s="184"/>
      <c r="AY277" s="184"/>
      <c r="AZ277" s="184"/>
      <c r="BA277" s="184"/>
      <c r="BB277" s="184"/>
      <c r="BC277" s="184"/>
      <c r="BD277" s="184"/>
      <c r="BE277" s="184"/>
      <c r="BF277" s="184"/>
      <c r="BG277" s="184"/>
      <c r="BH277" s="184"/>
      <c r="BI277" s="184"/>
      <c r="BJ277" s="184"/>
      <c r="BK277" s="184"/>
      <c r="BL277" s="184"/>
      <c r="BM277" s="184"/>
      <c r="BN277" s="184"/>
      <c r="BO277" s="184"/>
      <c r="BP277" s="184"/>
      <c r="BQ277" s="184"/>
      <c r="BR277" s="184"/>
      <c r="BS277" s="184"/>
      <c r="BT277" s="184"/>
      <c r="BU277" s="184"/>
      <c r="BV277" s="184"/>
      <c r="BW277" s="184"/>
      <c r="BX277" s="184"/>
      <c r="BY277" s="184"/>
      <c r="BZ277" s="184"/>
      <c r="CA277" s="184"/>
      <c r="CB277" s="184"/>
      <c r="CC277" s="184"/>
      <c r="CD277" s="184"/>
      <c r="CE277" s="184"/>
      <c r="CF277" s="184"/>
      <c r="CG277" s="184"/>
      <c r="CH277" s="184"/>
      <c r="CI277" s="184"/>
      <c r="CJ277" s="184"/>
      <c r="CK277" s="184"/>
      <c r="CL277" s="184"/>
      <c r="CM277" s="184"/>
      <c r="CN277" s="184"/>
      <c r="CO277" s="184"/>
      <c r="CP277" s="184"/>
      <c r="CQ277" s="184"/>
      <c r="CR277" s="184"/>
      <c r="CS277" s="184"/>
      <c r="CT277" s="184"/>
      <c r="CU277" s="184"/>
      <c r="CV277" s="184"/>
      <c r="CW277" s="184"/>
      <c r="CX277" s="184"/>
      <c r="CY277" s="184"/>
      <c r="CZ277" s="184"/>
      <c r="DA277" s="184"/>
      <c r="DB277" s="184"/>
      <c r="DC277" s="184"/>
      <c r="DD277" s="184"/>
      <c r="DE277" s="184"/>
      <c r="DF277" s="184"/>
      <c r="DG277" s="184"/>
      <c r="DH277" s="184"/>
      <c r="DI277" s="184"/>
      <c r="DJ277" s="184"/>
      <c r="DK277" s="184"/>
      <c r="DL277" s="184"/>
      <c r="DM277" s="184"/>
      <c r="DN277" s="184"/>
      <c r="DO277" s="184"/>
      <c r="DP277" s="184"/>
      <c r="DQ277" s="184"/>
      <c r="DR277" s="184"/>
      <c r="DS277" s="184"/>
      <c r="DT277" s="184"/>
      <c r="DU277" s="184"/>
      <c r="DV277" s="184"/>
      <c r="DW277" s="184"/>
      <c r="DX277" s="184"/>
      <c r="DY277" s="184"/>
      <c r="DZ277" s="184"/>
      <c r="EA277" s="184"/>
      <c r="EB277" s="184"/>
      <c r="EC277" s="184"/>
      <c r="ED277" s="184"/>
      <c r="EE277" s="184"/>
      <c r="EF277" s="184"/>
      <c r="EG277" s="184"/>
      <c r="EH277" s="184"/>
      <c r="EI277" s="184"/>
      <c r="EJ277" s="184"/>
      <c r="EK277" s="184"/>
      <c r="EL277" s="184"/>
      <c r="EM277" s="184"/>
      <c r="EN277" s="184"/>
      <c r="EO277" s="184"/>
      <c r="EP277" s="184"/>
      <c r="EQ277" s="184"/>
      <c r="ER277" s="184"/>
      <c r="ES277" s="184"/>
      <c r="ET277" s="184"/>
      <c r="EU277" s="184"/>
      <c r="EV277" s="184"/>
      <c r="EW277" s="184"/>
      <c r="EX277" s="184"/>
      <c r="EY277" s="184"/>
      <c r="EZ277" s="184"/>
      <c r="FA277" s="184"/>
      <c r="FB277" s="184"/>
      <c r="FC277" s="184"/>
      <c r="FD277" s="184"/>
      <c r="FE277" s="184"/>
      <c r="FF277" s="184"/>
      <c r="FG277" s="184"/>
      <c r="FH277" s="184"/>
      <c r="FI277" s="184"/>
      <c r="FJ277" s="184"/>
      <c r="FK277" s="184"/>
    </row>
    <row r="278" spans="1:167" ht="21" customHeight="1" x14ac:dyDescent="0.15">
      <c r="A278" s="38">
        <v>271</v>
      </c>
      <c r="B278" s="38" t="s">
        <v>348</v>
      </c>
      <c r="C278" s="169"/>
      <c r="D278" s="38"/>
      <c r="E278" s="89">
        <v>1</v>
      </c>
      <c r="F278" s="38">
        <v>1</v>
      </c>
      <c r="G278" s="38">
        <v>1</v>
      </c>
      <c r="H278" s="38"/>
      <c r="I278" s="38"/>
      <c r="J278" s="38"/>
      <c r="K278" s="38"/>
      <c r="L278" s="38">
        <v>1</v>
      </c>
      <c r="M278" s="38"/>
      <c r="N278" s="38"/>
      <c r="O278" s="38">
        <v>1</v>
      </c>
      <c r="P278" s="38"/>
      <c r="Q278" s="38">
        <v>1</v>
      </c>
      <c r="R278" s="38"/>
      <c r="S278" s="38">
        <v>1</v>
      </c>
      <c r="T278" s="89">
        <v>1</v>
      </c>
      <c r="U278" s="170" t="s">
        <v>585</v>
      </c>
      <c r="V278" s="38"/>
      <c r="W278" s="38"/>
      <c r="X278" s="38">
        <v>1</v>
      </c>
      <c r="Y278" s="89">
        <v>1</v>
      </c>
      <c r="Z278" s="38"/>
      <c r="AA278" s="89">
        <v>1</v>
      </c>
      <c r="AB278" s="38">
        <v>1</v>
      </c>
      <c r="AC278" s="89"/>
      <c r="AD278" s="38"/>
      <c r="AE278" s="38"/>
      <c r="AF278" s="171" t="s">
        <v>1082</v>
      </c>
      <c r="AG278" s="108"/>
      <c r="AH278" s="108"/>
      <c r="AI278" s="184"/>
      <c r="AJ278" s="184"/>
      <c r="AK278" s="184"/>
      <c r="AL278" s="184"/>
      <c r="AM278" s="184"/>
      <c r="AN278" s="184"/>
      <c r="AO278" s="184"/>
      <c r="AP278" s="184"/>
      <c r="AQ278" s="184"/>
      <c r="AR278" s="184"/>
      <c r="AS278" s="184"/>
      <c r="AT278" s="184"/>
      <c r="AU278" s="184"/>
      <c r="AV278" s="184"/>
      <c r="AW278" s="184"/>
      <c r="AX278" s="184"/>
      <c r="AY278" s="184"/>
      <c r="AZ278" s="184"/>
      <c r="BA278" s="184"/>
      <c r="BB278" s="184"/>
      <c r="BC278" s="184"/>
      <c r="BD278" s="184"/>
      <c r="BE278" s="184"/>
      <c r="BF278" s="184"/>
      <c r="BG278" s="184"/>
      <c r="BH278" s="184"/>
      <c r="BI278" s="184"/>
      <c r="BJ278" s="184"/>
      <c r="BK278" s="184"/>
      <c r="BL278" s="184"/>
      <c r="BM278" s="184"/>
      <c r="BN278" s="184"/>
      <c r="BO278" s="184"/>
      <c r="BP278" s="184"/>
      <c r="BQ278" s="184"/>
      <c r="BR278" s="184"/>
      <c r="BS278" s="184"/>
      <c r="BT278" s="184"/>
      <c r="BU278" s="184"/>
      <c r="BV278" s="184"/>
      <c r="BW278" s="184"/>
      <c r="BX278" s="184"/>
      <c r="BY278" s="184"/>
      <c r="BZ278" s="184"/>
      <c r="CA278" s="184"/>
      <c r="CB278" s="184"/>
      <c r="CC278" s="184"/>
      <c r="CD278" s="184"/>
      <c r="CE278" s="184"/>
      <c r="CF278" s="184"/>
      <c r="CG278" s="184"/>
      <c r="CH278" s="184"/>
      <c r="CI278" s="184"/>
      <c r="CJ278" s="184"/>
      <c r="CK278" s="184"/>
      <c r="CL278" s="184"/>
      <c r="CM278" s="184"/>
      <c r="CN278" s="184"/>
      <c r="CO278" s="184"/>
      <c r="CP278" s="184"/>
      <c r="CQ278" s="184"/>
      <c r="CR278" s="184"/>
      <c r="CS278" s="184"/>
      <c r="CT278" s="184"/>
      <c r="CU278" s="184"/>
      <c r="CV278" s="184"/>
      <c r="CW278" s="184"/>
      <c r="CX278" s="184"/>
      <c r="CY278" s="184"/>
      <c r="CZ278" s="184"/>
      <c r="DA278" s="184"/>
      <c r="DB278" s="184"/>
      <c r="DC278" s="184"/>
      <c r="DD278" s="184"/>
      <c r="DE278" s="184"/>
      <c r="DF278" s="184"/>
      <c r="DG278" s="184"/>
      <c r="DH278" s="184"/>
      <c r="DI278" s="184"/>
      <c r="DJ278" s="184"/>
      <c r="DK278" s="184"/>
      <c r="DL278" s="184"/>
      <c r="DM278" s="184"/>
      <c r="DN278" s="184"/>
      <c r="DO278" s="184"/>
      <c r="DP278" s="184"/>
      <c r="DQ278" s="184"/>
      <c r="DR278" s="184"/>
      <c r="DS278" s="184"/>
      <c r="DT278" s="184"/>
      <c r="DU278" s="184"/>
      <c r="DV278" s="184"/>
      <c r="DW278" s="184"/>
      <c r="DX278" s="184"/>
      <c r="DY278" s="184"/>
      <c r="DZ278" s="184"/>
      <c r="EA278" s="184"/>
      <c r="EB278" s="184"/>
      <c r="EC278" s="184"/>
      <c r="ED278" s="184"/>
      <c r="EE278" s="184"/>
      <c r="EF278" s="184"/>
      <c r="EG278" s="184"/>
      <c r="EH278" s="184"/>
      <c r="EI278" s="184"/>
      <c r="EJ278" s="184"/>
      <c r="EK278" s="184"/>
      <c r="EL278" s="184"/>
      <c r="EM278" s="184"/>
      <c r="EN278" s="184"/>
      <c r="EO278" s="184"/>
      <c r="EP278" s="184"/>
      <c r="EQ278" s="184"/>
      <c r="ER278" s="184"/>
      <c r="ES278" s="184"/>
      <c r="ET278" s="184"/>
      <c r="EU278" s="184"/>
      <c r="EV278" s="184"/>
      <c r="EW278" s="184"/>
      <c r="EX278" s="184"/>
      <c r="EY278" s="184"/>
      <c r="EZ278" s="184"/>
      <c r="FA278" s="184"/>
      <c r="FB278" s="184"/>
      <c r="FC278" s="184"/>
      <c r="FD278" s="184"/>
      <c r="FE278" s="184"/>
      <c r="FF278" s="184"/>
      <c r="FG278" s="184"/>
      <c r="FH278" s="184"/>
      <c r="FI278" s="184"/>
      <c r="FJ278" s="184"/>
      <c r="FK278" s="184"/>
    </row>
    <row r="279" spans="1:167" ht="21" customHeight="1" x14ac:dyDescent="0.15">
      <c r="A279" s="38">
        <v>272</v>
      </c>
      <c r="B279" s="38" t="s">
        <v>348</v>
      </c>
      <c r="C279" s="169">
        <v>1</v>
      </c>
      <c r="D279" s="38"/>
      <c r="E279" s="89"/>
      <c r="F279" s="38">
        <v>1</v>
      </c>
      <c r="G279" s="38"/>
      <c r="H279" s="38"/>
      <c r="I279" s="38"/>
      <c r="J279" s="38">
        <v>1</v>
      </c>
      <c r="K279" s="38">
        <v>1</v>
      </c>
      <c r="L279" s="38"/>
      <c r="M279" s="38"/>
      <c r="N279" s="38"/>
      <c r="O279" s="38"/>
      <c r="P279" s="38"/>
      <c r="Q279" s="38"/>
      <c r="R279" s="38"/>
      <c r="S279" s="38"/>
      <c r="T279" s="89"/>
      <c r="U279" s="172"/>
      <c r="V279" s="38"/>
      <c r="W279" s="38"/>
      <c r="X279" s="38"/>
      <c r="Y279" s="89">
        <v>1</v>
      </c>
      <c r="Z279" s="38"/>
      <c r="AA279" s="89">
        <v>1</v>
      </c>
      <c r="AB279" s="38">
        <v>1</v>
      </c>
      <c r="AC279" s="89"/>
      <c r="AD279" s="38"/>
      <c r="AE279" s="38"/>
      <c r="AF279" s="174" t="s">
        <v>1083</v>
      </c>
      <c r="AG279" s="108"/>
      <c r="AH279" s="108"/>
      <c r="AI279" s="184"/>
      <c r="AJ279" s="184"/>
      <c r="AK279" s="184"/>
      <c r="AL279" s="184"/>
      <c r="AM279" s="184"/>
      <c r="AN279" s="184"/>
      <c r="AO279" s="184"/>
      <c r="AP279" s="184"/>
      <c r="AQ279" s="184"/>
      <c r="AR279" s="184"/>
      <c r="AS279" s="184"/>
      <c r="AT279" s="184"/>
      <c r="AU279" s="184"/>
      <c r="AV279" s="184"/>
      <c r="AW279" s="184"/>
      <c r="AX279" s="184"/>
      <c r="AY279" s="184"/>
      <c r="AZ279" s="184"/>
      <c r="BA279" s="184"/>
      <c r="BB279" s="184"/>
      <c r="BC279" s="184"/>
      <c r="BD279" s="184"/>
      <c r="BE279" s="184"/>
      <c r="BF279" s="184"/>
      <c r="BG279" s="184"/>
      <c r="BH279" s="184"/>
      <c r="BI279" s="184"/>
      <c r="BJ279" s="184"/>
      <c r="BK279" s="184"/>
      <c r="BL279" s="184"/>
      <c r="BM279" s="184"/>
      <c r="BN279" s="184"/>
      <c r="BO279" s="184"/>
      <c r="BP279" s="184"/>
      <c r="BQ279" s="184"/>
      <c r="BR279" s="184"/>
      <c r="BS279" s="184"/>
      <c r="BT279" s="184"/>
      <c r="BU279" s="184"/>
      <c r="BV279" s="184"/>
      <c r="BW279" s="184"/>
      <c r="BX279" s="184"/>
      <c r="BY279" s="184"/>
      <c r="BZ279" s="184"/>
      <c r="CA279" s="184"/>
      <c r="CB279" s="184"/>
      <c r="CC279" s="184"/>
      <c r="CD279" s="184"/>
      <c r="CE279" s="184"/>
      <c r="CF279" s="184"/>
      <c r="CG279" s="184"/>
      <c r="CH279" s="184"/>
      <c r="CI279" s="184"/>
      <c r="CJ279" s="184"/>
      <c r="CK279" s="184"/>
      <c r="CL279" s="184"/>
      <c r="CM279" s="184"/>
      <c r="CN279" s="184"/>
      <c r="CO279" s="184"/>
      <c r="CP279" s="184"/>
      <c r="CQ279" s="184"/>
      <c r="CR279" s="184"/>
      <c r="CS279" s="184"/>
      <c r="CT279" s="184"/>
      <c r="CU279" s="184"/>
      <c r="CV279" s="184"/>
      <c r="CW279" s="184"/>
      <c r="CX279" s="184"/>
      <c r="CY279" s="184"/>
      <c r="CZ279" s="184"/>
      <c r="DA279" s="184"/>
      <c r="DB279" s="184"/>
      <c r="DC279" s="184"/>
      <c r="DD279" s="184"/>
      <c r="DE279" s="184"/>
      <c r="DF279" s="184"/>
      <c r="DG279" s="184"/>
      <c r="DH279" s="184"/>
      <c r="DI279" s="184"/>
      <c r="DJ279" s="184"/>
      <c r="DK279" s="184"/>
      <c r="DL279" s="184"/>
      <c r="DM279" s="184"/>
      <c r="DN279" s="184"/>
      <c r="DO279" s="184"/>
      <c r="DP279" s="184"/>
      <c r="DQ279" s="184"/>
      <c r="DR279" s="184"/>
      <c r="DS279" s="184"/>
      <c r="DT279" s="184"/>
      <c r="DU279" s="184"/>
      <c r="DV279" s="184"/>
      <c r="DW279" s="184"/>
      <c r="DX279" s="184"/>
      <c r="DY279" s="184"/>
      <c r="DZ279" s="184"/>
      <c r="EA279" s="184"/>
      <c r="EB279" s="184"/>
      <c r="EC279" s="184"/>
      <c r="ED279" s="184"/>
      <c r="EE279" s="184"/>
      <c r="EF279" s="184"/>
      <c r="EG279" s="184"/>
      <c r="EH279" s="184"/>
      <c r="EI279" s="184"/>
      <c r="EJ279" s="184"/>
      <c r="EK279" s="184"/>
      <c r="EL279" s="184"/>
      <c r="EM279" s="184"/>
      <c r="EN279" s="184"/>
      <c r="EO279" s="184"/>
      <c r="EP279" s="184"/>
      <c r="EQ279" s="184"/>
      <c r="ER279" s="184"/>
      <c r="ES279" s="184"/>
      <c r="ET279" s="184"/>
      <c r="EU279" s="184"/>
      <c r="EV279" s="184"/>
      <c r="EW279" s="184"/>
      <c r="EX279" s="184"/>
      <c r="EY279" s="184"/>
      <c r="EZ279" s="184"/>
      <c r="FA279" s="184"/>
      <c r="FB279" s="184"/>
      <c r="FC279" s="184"/>
      <c r="FD279" s="184"/>
      <c r="FE279" s="184"/>
      <c r="FF279" s="184"/>
      <c r="FG279" s="184"/>
      <c r="FH279" s="184"/>
      <c r="FI279" s="184"/>
      <c r="FJ279" s="184"/>
      <c r="FK279" s="184"/>
    </row>
    <row r="280" spans="1:167" ht="21" customHeight="1" x14ac:dyDescent="0.15">
      <c r="A280" s="38">
        <v>273</v>
      </c>
      <c r="B280" s="38" t="s">
        <v>348</v>
      </c>
      <c r="C280" s="169"/>
      <c r="D280" s="38"/>
      <c r="E280" s="89">
        <v>1</v>
      </c>
      <c r="F280" s="38">
        <v>1</v>
      </c>
      <c r="G280" s="38">
        <v>1</v>
      </c>
      <c r="H280" s="38"/>
      <c r="I280" s="38">
        <v>1</v>
      </c>
      <c r="J280" s="38"/>
      <c r="K280" s="38">
        <v>1</v>
      </c>
      <c r="L280" s="38"/>
      <c r="M280" s="38"/>
      <c r="N280" s="38"/>
      <c r="O280" s="38"/>
      <c r="P280" s="38"/>
      <c r="Q280" s="38"/>
      <c r="R280" s="38"/>
      <c r="S280" s="38">
        <v>1</v>
      </c>
      <c r="T280" s="89"/>
      <c r="U280" s="172" t="s">
        <v>469</v>
      </c>
      <c r="V280" s="38"/>
      <c r="W280" s="38"/>
      <c r="X280" s="38">
        <v>1</v>
      </c>
      <c r="Y280" s="89">
        <v>1</v>
      </c>
      <c r="Z280" s="38"/>
      <c r="AA280" s="89">
        <v>1</v>
      </c>
      <c r="AB280" s="38">
        <v>1</v>
      </c>
      <c r="AC280" s="89"/>
      <c r="AD280" s="38"/>
      <c r="AE280" s="38"/>
      <c r="AF280" s="171" t="s">
        <v>1084</v>
      </c>
      <c r="AG280" s="108"/>
      <c r="AH280" s="108"/>
      <c r="AI280" s="184"/>
      <c r="AJ280" s="184"/>
      <c r="AK280" s="184"/>
      <c r="AL280" s="184"/>
      <c r="AM280" s="184"/>
      <c r="AN280" s="184"/>
      <c r="AO280" s="184"/>
      <c r="AP280" s="184"/>
      <c r="AQ280" s="184"/>
      <c r="AR280" s="184"/>
      <c r="AS280" s="184"/>
      <c r="AT280" s="184"/>
      <c r="AU280" s="184"/>
      <c r="AV280" s="184"/>
      <c r="AW280" s="184"/>
      <c r="AX280" s="184"/>
      <c r="AY280" s="184"/>
      <c r="AZ280" s="184"/>
      <c r="BA280" s="184"/>
      <c r="BB280" s="184"/>
      <c r="BC280" s="184"/>
      <c r="BD280" s="184"/>
      <c r="BE280" s="184"/>
      <c r="BF280" s="184"/>
      <c r="BG280" s="184"/>
      <c r="BH280" s="184"/>
      <c r="BI280" s="184"/>
      <c r="BJ280" s="184"/>
      <c r="BK280" s="184"/>
      <c r="BL280" s="184"/>
      <c r="BM280" s="184"/>
      <c r="BN280" s="184"/>
      <c r="BO280" s="184"/>
      <c r="BP280" s="184"/>
      <c r="BQ280" s="184"/>
      <c r="BR280" s="184"/>
      <c r="BS280" s="184"/>
      <c r="BT280" s="184"/>
      <c r="BU280" s="184"/>
      <c r="BV280" s="184"/>
      <c r="BW280" s="184"/>
      <c r="BX280" s="184"/>
      <c r="BY280" s="184"/>
      <c r="BZ280" s="184"/>
      <c r="CA280" s="184"/>
      <c r="CB280" s="184"/>
      <c r="CC280" s="184"/>
      <c r="CD280" s="184"/>
      <c r="CE280" s="184"/>
      <c r="CF280" s="184"/>
      <c r="CG280" s="184"/>
      <c r="CH280" s="184"/>
      <c r="CI280" s="184"/>
      <c r="CJ280" s="184"/>
      <c r="CK280" s="184"/>
      <c r="CL280" s="184"/>
      <c r="CM280" s="184"/>
      <c r="CN280" s="184"/>
      <c r="CO280" s="184"/>
      <c r="CP280" s="184"/>
      <c r="CQ280" s="184"/>
      <c r="CR280" s="184"/>
      <c r="CS280" s="184"/>
      <c r="CT280" s="184"/>
      <c r="CU280" s="184"/>
      <c r="CV280" s="184"/>
      <c r="CW280" s="184"/>
      <c r="CX280" s="184"/>
      <c r="CY280" s="184"/>
      <c r="CZ280" s="184"/>
      <c r="DA280" s="184"/>
      <c r="DB280" s="184"/>
      <c r="DC280" s="184"/>
      <c r="DD280" s="184"/>
      <c r="DE280" s="184"/>
      <c r="DF280" s="184"/>
      <c r="DG280" s="184"/>
      <c r="DH280" s="184"/>
      <c r="DI280" s="184"/>
      <c r="DJ280" s="184"/>
      <c r="DK280" s="184"/>
      <c r="DL280" s="184"/>
      <c r="DM280" s="184"/>
      <c r="DN280" s="184"/>
      <c r="DO280" s="184"/>
      <c r="DP280" s="184"/>
      <c r="DQ280" s="184"/>
      <c r="DR280" s="184"/>
      <c r="DS280" s="184"/>
      <c r="DT280" s="184"/>
      <c r="DU280" s="184"/>
      <c r="DV280" s="184"/>
      <c r="DW280" s="184"/>
      <c r="DX280" s="184"/>
      <c r="DY280" s="184"/>
      <c r="DZ280" s="184"/>
      <c r="EA280" s="184"/>
      <c r="EB280" s="184"/>
      <c r="EC280" s="184"/>
      <c r="ED280" s="184"/>
      <c r="EE280" s="184"/>
      <c r="EF280" s="184"/>
      <c r="EG280" s="184"/>
      <c r="EH280" s="184"/>
      <c r="EI280" s="184"/>
      <c r="EJ280" s="184"/>
      <c r="EK280" s="184"/>
      <c r="EL280" s="184"/>
      <c r="EM280" s="184"/>
      <c r="EN280" s="184"/>
      <c r="EO280" s="184"/>
      <c r="EP280" s="184"/>
      <c r="EQ280" s="184"/>
      <c r="ER280" s="184"/>
      <c r="ES280" s="184"/>
      <c r="ET280" s="184"/>
      <c r="EU280" s="184"/>
      <c r="EV280" s="184"/>
      <c r="EW280" s="184"/>
      <c r="EX280" s="184"/>
      <c r="EY280" s="184"/>
      <c r="EZ280" s="184"/>
      <c r="FA280" s="184"/>
      <c r="FB280" s="184"/>
      <c r="FC280" s="184"/>
      <c r="FD280" s="184"/>
      <c r="FE280" s="184"/>
      <c r="FF280" s="184"/>
      <c r="FG280" s="184"/>
      <c r="FH280" s="184"/>
      <c r="FI280" s="184"/>
      <c r="FJ280" s="184"/>
      <c r="FK280" s="184"/>
    </row>
    <row r="281" spans="1:167" ht="21" customHeight="1" x14ac:dyDescent="0.15">
      <c r="A281" s="38">
        <v>274</v>
      </c>
      <c r="B281" s="38" t="s">
        <v>348</v>
      </c>
      <c r="C281" s="169">
        <v>1</v>
      </c>
      <c r="D281" s="38"/>
      <c r="E281" s="89"/>
      <c r="F281" s="38">
        <v>1</v>
      </c>
      <c r="G281" s="38"/>
      <c r="H281" s="38">
        <v>1</v>
      </c>
      <c r="I281" s="38"/>
      <c r="J281" s="38"/>
      <c r="K281" s="38"/>
      <c r="L281" s="38"/>
      <c r="M281" s="38"/>
      <c r="N281" s="38"/>
      <c r="O281" s="38"/>
      <c r="P281" s="38"/>
      <c r="Q281" s="38"/>
      <c r="R281" s="38"/>
      <c r="S281" s="38">
        <v>1</v>
      </c>
      <c r="T281" s="89">
        <v>1</v>
      </c>
      <c r="U281" s="172" t="s">
        <v>586</v>
      </c>
      <c r="V281" s="38"/>
      <c r="W281" s="38"/>
      <c r="X281" s="38"/>
      <c r="Y281" s="89">
        <v>1</v>
      </c>
      <c r="Z281" s="38"/>
      <c r="AA281" s="89">
        <v>1</v>
      </c>
      <c r="AB281" s="38">
        <v>1</v>
      </c>
      <c r="AC281" s="89"/>
      <c r="AD281" s="38"/>
      <c r="AE281" s="38"/>
      <c r="AF281" s="171" t="s">
        <v>1085</v>
      </c>
      <c r="AG281" s="108"/>
      <c r="AH281" s="108"/>
      <c r="AI281" s="184"/>
      <c r="AJ281" s="184"/>
      <c r="AK281" s="184"/>
      <c r="AL281" s="184"/>
      <c r="AM281" s="184"/>
      <c r="AN281" s="184"/>
      <c r="AO281" s="184"/>
      <c r="AP281" s="184"/>
      <c r="AQ281" s="184"/>
      <c r="AR281" s="184"/>
      <c r="AS281" s="184"/>
      <c r="AT281" s="184"/>
      <c r="AU281" s="184"/>
      <c r="AV281" s="184"/>
      <c r="AW281" s="184"/>
      <c r="AX281" s="184"/>
      <c r="AY281" s="184"/>
      <c r="AZ281" s="184"/>
      <c r="BA281" s="184"/>
      <c r="BB281" s="184"/>
      <c r="BC281" s="184"/>
      <c r="BD281" s="184"/>
      <c r="BE281" s="184"/>
      <c r="BF281" s="184"/>
      <c r="BG281" s="184"/>
      <c r="BH281" s="184"/>
      <c r="BI281" s="184"/>
      <c r="BJ281" s="184"/>
      <c r="BK281" s="184"/>
      <c r="BL281" s="184"/>
      <c r="BM281" s="184"/>
      <c r="BN281" s="184"/>
      <c r="BO281" s="184"/>
      <c r="BP281" s="184"/>
      <c r="BQ281" s="184"/>
      <c r="BR281" s="184"/>
      <c r="BS281" s="184"/>
      <c r="BT281" s="184"/>
      <c r="BU281" s="184"/>
      <c r="BV281" s="184"/>
      <c r="BW281" s="184"/>
      <c r="BX281" s="184"/>
      <c r="BY281" s="184"/>
      <c r="BZ281" s="184"/>
      <c r="CA281" s="184"/>
      <c r="CB281" s="184"/>
      <c r="CC281" s="184"/>
      <c r="CD281" s="184"/>
      <c r="CE281" s="184"/>
      <c r="CF281" s="184"/>
      <c r="CG281" s="184"/>
      <c r="CH281" s="184"/>
      <c r="CI281" s="184"/>
      <c r="CJ281" s="184"/>
      <c r="CK281" s="184"/>
      <c r="CL281" s="184"/>
      <c r="CM281" s="184"/>
      <c r="CN281" s="184"/>
      <c r="CO281" s="184"/>
      <c r="CP281" s="184"/>
      <c r="CQ281" s="184"/>
      <c r="CR281" s="184"/>
      <c r="CS281" s="184"/>
      <c r="CT281" s="184"/>
      <c r="CU281" s="184"/>
      <c r="CV281" s="184"/>
      <c r="CW281" s="184"/>
      <c r="CX281" s="184"/>
      <c r="CY281" s="184"/>
      <c r="CZ281" s="184"/>
      <c r="DA281" s="184"/>
      <c r="DB281" s="184"/>
      <c r="DC281" s="184"/>
      <c r="DD281" s="184"/>
      <c r="DE281" s="184"/>
      <c r="DF281" s="184"/>
      <c r="DG281" s="184"/>
      <c r="DH281" s="184"/>
      <c r="DI281" s="184"/>
      <c r="DJ281" s="184"/>
      <c r="DK281" s="184"/>
      <c r="DL281" s="184"/>
      <c r="DM281" s="184"/>
      <c r="DN281" s="184"/>
      <c r="DO281" s="184"/>
      <c r="DP281" s="184"/>
      <c r="DQ281" s="184"/>
      <c r="DR281" s="184"/>
      <c r="DS281" s="184"/>
      <c r="DT281" s="184"/>
      <c r="DU281" s="184"/>
      <c r="DV281" s="184"/>
      <c r="DW281" s="184"/>
      <c r="DX281" s="184"/>
      <c r="DY281" s="184"/>
      <c r="DZ281" s="184"/>
      <c r="EA281" s="184"/>
      <c r="EB281" s="184"/>
      <c r="EC281" s="184"/>
      <c r="ED281" s="184"/>
      <c r="EE281" s="184"/>
      <c r="EF281" s="184"/>
      <c r="EG281" s="184"/>
      <c r="EH281" s="184"/>
      <c r="EI281" s="184"/>
      <c r="EJ281" s="184"/>
      <c r="EK281" s="184"/>
      <c r="EL281" s="184"/>
      <c r="EM281" s="184"/>
      <c r="EN281" s="184"/>
      <c r="EO281" s="184"/>
      <c r="EP281" s="184"/>
      <c r="EQ281" s="184"/>
      <c r="ER281" s="184"/>
      <c r="ES281" s="184"/>
      <c r="ET281" s="184"/>
      <c r="EU281" s="184"/>
      <c r="EV281" s="184"/>
      <c r="EW281" s="184"/>
      <c r="EX281" s="184"/>
      <c r="EY281" s="184"/>
      <c r="EZ281" s="184"/>
      <c r="FA281" s="184"/>
      <c r="FB281" s="184"/>
      <c r="FC281" s="184"/>
      <c r="FD281" s="184"/>
      <c r="FE281" s="184"/>
      <c r="FF281" s="184"/>
      <c r="FG281" s="184"/>
      <c r="FH281" s="184"/>
      <c r="FI281" s="184"/>
      <c r="FJ281" s="184"/>
      <c r="FK281" s="184"/>
    </row>
    <row r="282" spans="1:167" ht="21" customHeight="1" x14ac:dyDescent="0.15">
      <c r="A282" s="38">
        <v>275</v>
      </c>
      <c r="B282" s="38" t="s">
        <v>348</v>
      </c>
      <c r="C282" s="169"/>
      <c r="D282" s="38"/>
      <c r="E282" s="89">
        <v>1</v>
      </c>
      <c r="F282" s="38"/>
      <c r="G282" s="38"/>
      <c r="H282" s="38"/>
      <c r="I282" s="38"/>
      <c r="J282" s="38"/>
      <c r="K282" s="38"/>
      <c r="L282" s="38"/>
      <c r="M282" s="38"/>
      <c r="N282" s="38"/>
      <c r="O282" s="38"/>
      <c r="P282" s="38">
        <v>1</v>
      </c>
      <c r="Q282" s="38"/>
      <c r="R282" s="38">
        <v>1</v>
      </c>
      <c r="S282" s="38">
        <v>1</v>
      </c>
      <c r="T282" s="89"/>
      <c r="U282" s="172" t="s">
        <v>587</v>
      </c>
      <c r="V282" s="38"/>
      <c r="W282" s="38"/>
      <c r="X282" s="38">
        <v>1</v>
      </c>
      <c r="Y282" s="89">
        <v>1</v>
      </c>
      <c r="Z282" s="38">
        <v>1</v>
      </c>
      <c r="AA282" s="89"/>
      <c r="AB282" s="38">
        <v>1</v>
      </c>
      <c r="AC282" s="89"/>
      <c r="AD282" s="38"/>
      <c r="AE282" s="38"/>
      <c r="AF282" s="171" t="s">
        <v>1086</v>
      </c>
      <c r="AG282" s="108"/>
      <c r="AH282" s="108"/>
      <c r="AI282" s="184"/>
      <c r="AJ282" s="184"/>
      <c r="AK282" s="184"/>
      <c r="AL282" s="184"/>
      <c r="AM282" s="184"/>
      <c r="AN282" s="184"/>
      <c r="AO282" s="184"/>
      <c r="AP282" s="184"/>
      <c r="AQ282" s="184"/>
      <c r="AR282" s="184"/>
      <c r="AS282" s="184"/>
      <c r="AT282" s="184"/>
      <c r="AU282" s="184"/>
      <c r="AV282" s="184"/>
      <c r="AW282" s="184"/>
      <c r="AX282" s="184"/>
      <c r="AY282" s="184"/>
      <c r="AZ282" s="184"/>
      <c r="BA282" s="184"/>
      <c r="BB282" s="184"/>
      <c r="BC282" s="184"/>
      <c r="BD282" s="184"/>
      <c r="BE282" s="184"/>
      <c r="BF282" s="184"/>
      <c r="BG282" s="184"/>
      <c r="BH282" s="184"/>
      <c r="BI282" s="184"/>
      <c r="BJ282" s="184"/>
      <c r="BK282" s="184"/>
      <c r="BL282" s="184"/>
      <c r="BM282" s="184"/>
      <c r="BN282" s="184"/>
      <c r="BO282" s="184"/>
      <c r="BP282" s="184"/>
      <c r="BQ282" s="184"/>
      <c r="BR282" s="184"/>
      <c r="BS282" s="184"/>
      <c r="BT282" s="184"/>
      <c r="BU282" s="184"/>
      <c r="BV282" s="184"/>
      <c r="BW282" s="184"/>
      <c r="BX282" s="184"/>
      <c r="BY282" s="184"/>
      <c r="BZ282" s="184"/>
      <c r="CA282" s="184"/>
      <c r="CB282" s="184"/>
      <c r="CC282" s="184"/>
      <c r="CD282" s="184"/>
      <c r="CE282" s="184"/>
      <c r="CF282" s="184"/>
      <c r="CG282" s="184"/>
      <c r="CH282" s="184"/>
      <c r="CI282" s="184"/>
      <c r="CJ282" s="184"/>
      <c r="CK282" s="184"/>
      <c r="CL282" s="184"/>
      <c r="CM282" s="184"/>
      <c r="CN282" s="184"/>
      <c r="CO282" s="184"/>
      <c r="CP282" s="184"/>
      <c r="CQ282" s="184"/>
      <c r="CR282" s="184"/>
      <c r="CS282" s="184"/>
      <c r="CT282" s="184"/>
      <c r="CU282" s="184"/>
      <c r="CV282" s="184"/>
      <c r="CW282" s="184"/>
      <c r="CX282" s="184"/>
      <c r="CY282" s="184"/>
      <c r="CZ282" s="184"/>
      <c r="DA282" s="184"/>
      <c r="DB282" s="184"/>
      <c r="DC282" s="184"/>
      <c r="DD282" s="184"/>
      <c r="DE282" s="184"/>
      <c r="DF282" s="184"/>
      <c r="DG282" s="184"/>
      <c r="DH282" s="184"/>
      <c r="DI282" s="184"/>
      <c r="DJ282" s="184"/>
      <c r="DK282" s="184"/>
      <c r="DL282" s="184"/>
      <c r="DM282" s="184"/>
      <c r="DN282" s="184"/>
      <c r="DO282" s="184"/>
      <c r="DP282" s="184"/>
      <c r="DQ282" s="184"/>
      <c r="DR282" s="184"/>
      <c r="DS282" s="184"/>
      <c r="DT282" s="184"/>
      <c r="DU282" s="184"/>
      <c r="DV282" s="184"/>
      <c r="DW282" s="184"/>
      <c r="DX282" s="184"/>
      <c r="DY282" s="184"/>
      <c r="DZ282" s="184"/>
      <c r="EA282" s="184"/>
      <c r="EB282" s="184"/>
      <c r="EC282" s="184"/>
      <c r="ED282" s="184"/>
      <c r="EE282" s="184"/>
      <c r="EF282" s="184"/>
      <c r="EG282" s="184"/>
      <c r="EH282" s="184"/>
      <c r="EI282" s="184"/>
      <c r="EJ282" s="184"/>
      <c r="EK282" s="184"/>
      <c r="EL282" s="184"/>
      <c r="EM282" s="184"/>
      <c r="EN282" s="184"/>
      <c r="EO282" s="184"/>
      <c r="EP282" s="184"/>
      <c r="EQ282" s="184"/>
      <c r="ER282" s="184"/>
      <c r="ES282" s="184"/>
      <c r="ET282" s="184"/>
      <c r="EU282" s="184"/>
      <c r="EV282" s="184"/>
      <c r="EW282" s="184"/>
      <c r="EX282" s="184"/>
      <c r="EY282" s="184"/>
      <c r="EZ282" s="184"/>
      <c r="FA282" s="184"/>
      <c r="FB282" s="184"/>
      <c r="FC282" s="184"/>
      <c r="FD282" s="184"/>
      <c r="FE282" s="184"/>
      <c r="FF282" s="184"/>
      <c r="FG282" s="184"/>
      <c r="FH282" s="184"/>
      <c r="FI282" s="184"/>
      <c r="FJ282" s="184"/>
      <c r="FK282" s="184"/>
    </row>
    <row r="283" spans="1:167" ht="21" customHeight="1" x14ac:dyDescent="0.15">
      <c r="A283" s="38">
        <v>276</v>
      </c>
      <c r="B283" s="38" t="s">
        <v>348</v>
      </c>
      <c r="C283" s="169">
        <v>1</v>
      </c>
      <c r="D283" s="38"/>
      <c r="E283" s="89"/>
      <c r="F283" s="38">
        <v>1</v>
      </c>
      <c r="G283" s="38">
        <v>1</v>
      </c>
      <c r="H283" s="38">
        <v>1</v>
      </c>
      <c r="I283" s="38"/>
      <c r="J283" s="38">
        <v>1</v>
      </c>
      <c r="K283" s="38"/>
      <c r="L283" s="38"/>
      <c r="M283" s="38"/>
      <c r="N283" s="38"/>
      <c r="O283" s="38"/>
      <c r="P283" s="38"/>
      <c r="Q283" s="38"/>
      <c r="R283" s="38"/>
      <c r="S283" s="38">
        <v>1</v>
      </c>
      <c r="T283" s="89"/>
      <c r="U283" s="172" t="s">
        <v>533</v>
      </c>
      <c r="V283" s="38"/>
      <c r="W283" s="38"/>
      <c r="X283" s="38"/>
      <c r="Y283" s="89">
        <v>1</v>
      </c>
      <c r="Z283" s="38"/>
      <c r="AA283" s="89">
        <v>1</v>
      </c>
      <c r="AB283" s="38">
        <v>1</v>
      </c>
      <c r="AC283" s="89"/>
      <c r="AD283" s="38"/>
      <c r="AE283" s="38"/>
      <c r="AF283" s="171" t="s">
        <v>1087</v>
      </c>
      <c r="AG283" s="108"/>
      <c r="AH283" s="108"/>
      <c r="AI283" s="184"/>
      <c r="AJ283" s="184"/>
      <c r="AK283" s="184"/>
      <c r="AL283" s="184"/>
      <c r="AM283" s="184"/>
      <c r="AN283" s="184"/>
      <c r="AO283" s="184"/>
      <c r="AP283" s="184"/>
      <c r="AQ283" s="184"/>
      <c r="AR283" s="184"/>
      <c r="AS283" s="184"/>
      <c r="AT283" s="184"/>
      <c r="AU283" s="184"/>
      <c r="AV283" s="184"/>
      <c r="AW283" s="184"/>
      <c r="AX283" s="184"/>
      <c r="AY283" s="184"/>
      <c r="AZ283" s="184"/>
      <c r="BA283" s="184"/>
      <c r="BB283" s="184"/>
      <c r="BC283" s="184"/>
      <c r="BD283" s="184"/>
      <c r="BE283" s="184"/>
      <c r="BF283" s="184"/>
      <c r="BG283" s="184"/>
      <c r="BH283" s="184"/>
      <c r="BI283" s="184"/>
      <c r="BJ283" s="184"/>
      <c r="BK283" s="184"/>
      <c r="BL283" s="184"/>
      <c r="BM283" s="184"/>
      <c r="BN283" s="184"/>
      <c r="BO283" s="184"/>
      <c r="BP283" s="184"/>
      <c r="BQ283" s="184"/>
      <c r="BR283" s="184"/>
      <c r="BS283" s="184"/>
      <c r="BT283" s="184"/>
      <c r="BU283" s="184"/>
      <c r="BV283" s="184"/>
      <c r="BW283" s="184"/>
      <c r="BX283" s="184"/>
      <c r="BY283" s="184"/>
      <c r="BZ283" s="184"/>
      <c r="CA283" s="184"/>
      <c r="CB283" s="184"/>
      <c r="CC283" s="184"/>
      <c r="CD283" s="184"/>
      <c r="CE283" s="184"/>
      <c r="CF283" s="184"/>
      <c r="CG283" s="184"/>
      <c r="CH283" s="184"/>
      <c r="CI283" s="184"/>
      <c r="CJ283" s="184"/>
      <c r="CK283" s="184"/>
      <c r="CL283" s="184"/>
      <c r="CM283" s="184"/>
      <c r="CN283" s="184"/>
      <c r="CO283" s="184"/>
      <c r="CP283" s="184"/>
      <c r="CQ283" s="184"/>
      <c r="CR283" s="184"/>
      <c r="CS283" s="184"/>
      <c r="CT283" s="184"/>
      <c r="CU283" s="184"/>
      <c r="CV283" s="184"/>
      <c r="CW283" s="184"/>
      <c r="CX283" s="184"/>
      <c r="CY283" s="184"/>
      <c r="CZ283" s="184"/>
      <c r="DA283" s="184"/>
      <c r="DB283" s="184"/>
      <c r="DC283" s="184"/>
      <c r="DD283" s="184"/>
      <c r="DE283" s="184"/>
      <c r="DF283" s="184"/>
      <c r="DG283" s="184"/>
      <c r="DH283" s="184"/>
      <c r="DI283" s="184"/>
      <c r="DJ283" s="184"/>
      <c r="DK283" s="184"/>
      <c r="DL283" s="184"/>
      <c r="DM283" s="184"/>
      <c r="DN283" s="184"/>
      <c r="DO283" s="184"/>
      <c r="DP283" s="184"/>
      <c r="DQ283" s="184"/>
      <c r="DR283" s="184"/>
      <c r="DS283" s="184"/>
      <c r="DT283" s="184"/>
      <c r="DU283" s="184"/>
      <c r="DV283" s="184"/>
      <c r="DW283" s="184"/>
      <c r="DX283" s="184"/>
      <c r="DY283" s="184"/>
      <c r="DZ283" s="184"/>
      <c r="EA283" s="184"/>
      <c r="EB283" s="184"/>
      <c r="EC283" s="184"/>
      <c r="ED283" s="184"/>
      <c r="EE283" s="184"/>
      <c r="EF283" s="184"/>
      <c r="EG283" s="184"/>
      <c r="EH283" s="184"/>
      <c r="EI283" s="184"/>
      <c r="EJ283" s="184"/>
      <c r="EK283" s="184"/>
      <c r="EL283" s="184"/>
      <c r="EM283" s="184"/>
      <c r="EN283" s="184"/>
      <c r="EO283" s="184"/>
      <c r="EP283" s="184"/>
      <c r="EQ283" s="184"/>
      <c r="ER283" s="184"/>
      <c r="ES283" s="184"/>
      <c r="ET283" s="184"/>
      <c r="EU283" s="184"/>
      <c r="EV283" s="184"/>
      <c r="EW283" s="184"/>
      <c r="EX283" s="184"/>
      <c r="EY283" s="184"/>
      <c r="EZ283" s="184"/>
      <c r="FA283" s="184"/>
      <c r="FB283" s="184"/>
      <c r="FC283" s="184"/>
      <c r="FD283" s="184"/>
      <c r="FE283" s="184"/>
      <c r="FF283" s="184"/>
      <c r="FG283" s="184"/>
      <c r="FH283" s="184"/>
      <c r="FI283" s="184"/>
      <c r="FJ283" s="184"/>
      <c r="FK283" s="184"/>
    </row>
    <row r="284" spans="1:167" ht="21" customHeight="1" x14ac:dyDescent="0.15">
      <c r="A284" s="38">
        <v>277</v>
      </c>
      <c r="B284" s="38" t="s">
        <v>348</v>
      </c>
      <c r="C284" s="169"/>
      <c r="D284" s="38"/>
      <c r="E284" s="89">
        <v>1</v>
      </c>
      <c r="F284" s="38">
        <v>1</v>
      </c>
      <c r="G284" s="38"/>
      <c r="H284" s="38"/>
      <c r="I284" s="38"/>
      <c r="J284" s="38"/>
      <c r="K284" s="38">
        <v>1</v>
      </c>
      <c r="L284" s="38"/>
      <c r="M284" s="38"/>
      <c r="N284" s="38"/>
      <c r="O284" s="38"/>
      <c r="P284" s="38"/>
      <c r="Q284" s="38"/>
      <c r="R284" s="38"/>
      <c r="S284" s="38">
        <v>1</v>
      </c>
      <c r="T284" s="89"/>
      <c r="U284" s="172" t="s">
        <v>588</v>
      </c>
      <c r="V284" s="38"/>
      <c r="W284" s="38"/>
      <c r="X284" s="38">
        <v>1</v>
      </c>
      <c r="Y284" s="89">
        <v>1</v>
      </c>
      <c r="Z284" s="38"/>
      <c r="AA284" s="89">
        <v>1</v>
      </c>
      <c r="AB284" s="38">
        <v>1</v>
      </c>
      <c r="AC284" s="89"/>
      <c r="AD284" s="38"/>
      <c r="AE284" s="38"/>
      <c r="AF284" s="171" t="s">
        <v>1088</v>
      </c>
      <c r="AG284" s="108"/>
      <c r="AH284" s="108"/>
      <c r="AI284" s="184"/>
      <c r="AJ284" s="184"/>
      <c r="AK284" s="184"/>
      <c r="AL284" s="184"/>
      <c r="AM284" s="184"/>
      <c r="AN284" s="184"/>
      <c r="AO284" s="184"/>
      <c r="AP284" s="184"/>
      <c r="AQ284" s="184"/>
      <c r="AR284" s="184"/>
      <c r="AS284" s="184"/>
      <c r="AT284" s="184"/>
      <c r="AU284" s="184"/>
      <c r="AV284" s="184"/>
      <c r="AW284" s="184"/>
      <c r="AX284" s="184"/>
      <c r="AY284" s="184"/>
      <c r="AZ284" s="184"/>
      <c r="BA284" s="184"/>
      <c r="BB284" s="184"/>
      <c r="BC284" s="184"/>
      <c r="BD284" s="184"/>
      <c r="BE284" s="184"/>
      <c r="BF284" s="184"/>
      <c r="BG284" s="184"/>
      <c r="BH284" s="184"/>
      <c r="BI284" s="184"/>
      <c r="BJ284" s="184"/>
      <c r="BK284" s="184"/>
      <c r="BL284" s="184"/>
      <c r="BM284" s="184"/>
      <c r="BN284" s="184"/>
      <c r="BO284" s="184"/>
      <c r="BP284" s="184"/>
      <c r="BQ284" s="184"/>
      <c r="BR284" s="184"/>
      <c r="BS284" s="184"/>
      <c r="BT284" s="184"/>
      <c r="BU284" s="184"/>
      <c r="BV284" s="184"/>
      <c r="BW284" s="184"/>
      <c r="BX284" s="184"/>
      <c r="BY284" s="184"/>
      <c r="BZ284" s="184"/>
      <c r="CA284" s="184"/>
      <c r="CB284" s="184"/>
      <c r="CC284" s="184"/>
      <c r="CD284" s="184"/>
      <c r="CE284" s="184"/>
      <c r="CF284" s="184"/>
      <c r="CG284" s="184"/>
      <c r="CH284" s="184"/>
      <c r="CI284" s="184"/>
      <c r="CJ284" s="184"/>
      <c r="CK284" s="184"/>
      <c r="CL284" s="184"/>
      <c r="CM284" s="184"/>
      <c r="CN284" s="184"/>
      <c r="CO284" s="184"/>
      <c r="CP284" s="184"/>
      <c r="CQ284" s="184"/>
      <c r="CR284" s="184"/>
      <c r="CS284" s="184"/>
      <c r="CT284" s="184"/>
      <c r="CU284" s="184"/>
      <c r="CV284" s="184"/>
      <c r="CW284" s="184"/>
      <c r="CX284" s="184"/>
      <c r="CY284" s="184"/>
      <c r="CZ284" s="184"/>
      <c r="DA284" s="184"/>
      <c r="DB284" s="184"/>
      <c r="DC284" s="184"/>
      <c r="DD284" s="184"/>
      <c r="DE284" s="184"/>
      <c r="DF284" s="184"/>
      <c r="DG284" s="184"/>
      <c r="DH284" s="184"/>
      <c r="DI284" s="184"/>
      <c r="DJ284" s="184"/>
      <c r="DK284" s="184"/>
      <c r="DL284" s="184"/>
      <c r="DM284" s="184"/>
      <c r="DN284" s="184"/>
      <c r="DO284" s="184"/>
      <c r="DP284" s="184"/>
      <c r="DQ284" s="184"/>
      <c r="DR284" s="184"/>
      <c r="DS284" s="184"/>
      <c r="DT284" s="184"/>
      <c r="DU284" s="184"/>
      <c r="DV284" s="184"/>
      <c r="DW284" s="184"/>
      <c r="DX284" s="184"/>
      <c r="DY284" s="184"/>
      <c r="DZ284" s="184"/>
      <c r="EA284" s="184"/>
      <c r="EB284" s="184"/>
      <c r="EC284" s="184"/>
      <c r="ED284" s="184"/>
      <c r="EE284" s="184"/>
      <c r="EF284" s="184"/>
      <c r="EG284" s="184"/>
      <c r="EH284" s="184"/>
      <c r="EI284" s="184"/>
      <c r="EJ284" s="184"/>
      <c r="EK284" s="184"/>
      <c r="EL284" s="184"/>
      <c r="EM284" s="184"/>
      <c r="EN284" s="184"/>
      <c r="EO284" s="184"/>
      <c r="EP284" s="184"/>
      <c r="EQ284" s="184"/>
      <c r="ER284" s="184"/>
      <c r="ES284" s="184"/>
      <c r="ET284" s="184"/>
      <c r="EU284" s="184"/>
      <c r="EV284" s="184"/>
      <c r="EW284" s="184"/>
      <c r="EX284" s="184"/>
      <c r="EY284" s="184"/>
      <c r="EZ284" s="184"/>
      <c r="FA284" s="184"/>
      <c r="FB284" s="184"/>
      <c r="FC284" s="184"/>
      <c r="FD284" s="184"/>
      <c r="FE284" s="184"/>
      <c r="FF284" s="184"/>
      <c r="FG284" s="184"/>
      <c r="FH284" s="184"/>
      <c r="FI284" s="184"/>
      <c r="FJ284" s="184"/>
      <c r="FK284" s="184"/>
    </row>
    <row r="285" spans="1:167" ht="21" customHeight="1" x14ac:dyDescent="0.15">
      <c r="A285" s="38">
        <v>278</v>
      </c>
      <c r="B285" s="38" t="s">
        <v>348</v>
      </c>
      <c r="C285" s="169">
        <v>1</v>
      </c>
      <c r="D285" s="38"/>
      <c r="E285" s="89"/>
      <c r="F285" s="38">
        <v>1</v>
      </c>
      <c r="G285" s="38"/>
      <c r="H285" s="38">
        <v>1</v>
      </c>
      <c r="I285" s="38"/>
      <c r="J285" s="38">
        <v>1</v>
      </c>
      <c r="K285" s="38"/>
      <c r="L285" s="38"/>
      <c r="M285" s="38"/>
      <c r="N285" s="38"/>
      <c r="O285" s="38"/>
      <c r="P285" s="38"/>
      <c r="Q285" s="38"/>
      <c r="R285" s="38"/>
      <c r="S285" s="38"/>
      <c r="T285" s="89"/>
      <c r="U285" s="172"/>
      <c r="V285" s="38"/>
      <c r="W285" s="38"/>
      <c r="X285" s="38"/>
      <c r="Y285" s="89">
        <v>1</v>
      </c>
      <c r="Z285" s="38"/>
      <c r="AA285" s="89">
        <v>1</v>
      </c>
      <c r="AB285" s="38">
        <v>1</v>
      </c>
      <c r="AC285" s="89"/>
      <c r="AD285" s="38"/>
      <c r="AE285" s="38"/>
      <c r="AF285" s="171" t="s">
        <v>1089</v>
      </c>
      <c r="AG285" s="108"/>
      <c r="AH285" s="108"/>
      <c r="AI285" s="184"/>
      <c r="AJ285" s="184"/>
      <c r="AK285" s="184"/>
      <c r="AL285" s="184"/>
      <c r="AM285" s="184"/>
      <c r="AN285" s="184"/>
      <c r="AO285" s="184"/>
      <c r="AP285" s="184"/>
      <c r="AQ285" s="184"/>
      <c r="AR285" s="184"/>
      <c r="AS285" s="184"/>
      <c r="AT285" s="184"/>
      <c r="AU285" s="184"/>
      <c r="AV285" s="184"/>
      <c r="AW285" s="184"/>
      <c r="AX285" s="184"/>
      <c r="AY285" s="184"/>
      <c r="AZ285" s="184"/>
      <c r="BA285" s="184"/>
      <c r="BB285" s="184"/>
      <c r="BC285" s="184"/>
      <c r="BD285" s="184"/>
      <c r="BE285" s="184"/>
      <c r="BF285" s="184"/>
      <c r="BG285" s="184"/>
      <c r="BH285" s="184"/>
      <c r="BI285" s="184"/>
      <c r="BJ285" s="184"/>
      <c r="BK285" s="184"/>
      <c r="BL285" s="184"/>
      <c r="BM285" s="184"/>
      <c r="BN285" s="184"/>
      <c r="BO285" s="184"/>
      <c r="BP285" s="184"/>
      <c r="BQ285" s="184"/>
      <c r="BR285" s="184"/>
      <c r="BS285" s="184"/>
      <c r="BT285" s="184"/>
      <c r="BU285" s="184"/>
      <c r="BV285" s="184"/>
      <c r="BW285" s="184"/>
      <c r="BX285" s="184"/>
      <c r="BY285" s="184"/>
      <c r="BZ285" s="184"/>
      <c r="CA285" s="184"/>
      <c r="CB285" s="184"/>
      <c r="CC285" s="184"/>
      <c r="CD285" s="184"/>
      <c r="CE285" s="184"/>
      <c r="CF285" s="184"/>
      <c r="CG285" s="184"/>
      <c r="CH285" s="184"/>
      <c r="CI285" s="184"/>
      <c r="CJ285" s="184"/>
      <c r="CK285" s="184"/>
      <c r="CL285" s="184"/>
      <c r="CM285" s="184"/>
      <c r="CN285" s="184"/>
      <c r="CO285" s="184"/>
      <c r="CP285" s="184"/>
      <c r="CQ285" s="184"/>
      <c r="CR285" s="184"/>
      <c r="CS285" s="184"/>
      <c r="CT285" s="184"/>
      <c r="CU285" s="184"/>
      <c r="CV285" s="184"/>
      <c r="CW285" s="184"/>
      <c r="CX285" s="184"/>
      <c r="CY285" s="184"/>
      <c r="CZ285" s="184"/>
      <c r="DA285" s="184"/>
      <c r="DB285" s="184"/>
      <c r="DC285" s="184"/>
      <c r="DD285" s="184"/>
      <c r="DE285" s="184"/>
      <c r="DF285" s="184"/>
      <c r="DG285" s="184"/>
      <c r="DH285" s="184"/>
      <c r="DI285" s="184"/>
      <c r="DJ285" s="184"/>
      <c r="DK285" s="184"/>
      <c r="DL285" s="184"/>
      <c r="DM285" s="184"/>
      <c r="DN285" s="184"/>
      <c r="DO285" s="184"/>
      <c r="DP285" s="184"/>
      <c r="DQ285" s="184"/>
      <c r="DR285" s="184"/>
      <c r="DS285" s="184"/>
      <c r="DT285" s="184"/>
      <c r="DU285" s="184"/>
      <c r="DV285" s="184"/>
      <c r="DW285" s="184"/>
      <c r="DX285" s="184"/>
      <c r="DY285" s="184"/>
      <c r="DZ285" s="184"/>
      <c r="EA285" s="184"/>
      <c r="EB285" s="184"/>
      <c r="EC285" s="184"/>
      <c r="ED285" s="184"/>
      <c r="EE285" s="184"/>
      <c r="EF285" s="184"/>
      <c r="EG285" s="184"/>
      <c r="EH285" s="184"/>
      <c r="EI285" s="184"/>
      <c r="EJ285" s="184"/>
      <c r="EK285" s="184"/>
      <c r="EL285" s="184"/>
      <c r="EM285" s="184"/>
      <c r="EN285" s="184"/>
      <c r="EO285" s="184"/>
      <c r="EP285" s="184"/>
      <c r="EQ285" s="184"/>
      <c r="ER285" s="184"/>
      <c r="ES285" s="184"/>
      <c r="ET285" s="184"/>
      <c r="EU285" s="184"/>
      <c r="EV285" s="184"/>
      <c r="EW285" s="184"/>
      <c r="EX285" s="184"/>
      <c r="EY285" s="184"/>
      <c r="EZ285" s="184"/>
      <c r="FA285" s="184"/>
      <c r="FB285" s="184"/>
      <c r="FC285" s="184"/>
      <c r="FD285" s="184"/>
      <c r="FE285" s="184"/>
      <c r="FF285" s="184"/>
      <c r="FG285" s="184"/>
      <c r="FH285" s="184"/>
      <c r="FI285" s="184"/>
      <c r="FJ285" s="184"/>
      <c r="FK285" s="184"/>
    </row>
    <row r="286" spans="1:167" ht="21" customHeight="1" x14ac:dyDescent="0.15">
      <c r="A286" s="38">
        <v>279</v>
      </c>
      <c r="B286" s="38" t="s">
        <v>348</v>
      </c>
      <c r="C286" s="169">
        <v>1</v>
      </c>
      <c r="D286" s="38"/>
      <c r="E286" s="89"/>
      <c r="F286" s="38">
        <v>1</v>
      </c>
      <c r="G286" s="38">
        <v>1</v>
      </c>
      <c r="H286" s="38"/>
      <c r="I286" s="38"/>
      <c r="J286" s="38">
        <v>1</v>
      </c>
      <c r="K286" s="38"/>
      <c r="L286" s="38"/>
      <c r="M286" s="38"/>
      <c r="N286" s="38"/>
      <c r="O286" s="38"/>
      <c r="P286" s="38"/>
      <c r="Q286" s="38"/>
      <c r="R286" s="38"/>
      <c r="S286" s="38"/>
      <c r="T286" s="89"/>
      <c r="U286" s="172"/>
      <c r="V286" s="38">
        <v>1</v>
      </c>
      <c r="W286" s="38"/>
      <c r="X286" s="38"/>
      <c r="Y286" s="89">
        <v>1</v>
      </c>
      <c r="Z286" s="38"/>
      <c r="AA286" s="89">
        <v>1</v>
      </c>
      <c r="AB286" s="38">
        <v>1</v>
      </c>
      <c r="AC286" s="89"/>
      <c r="AD286" s="38"/>
      <c r="AE286" s="38"/>
      <c r="AF286" s="171" t="s">
        <v>1090</v>
      </c>
      <c r="AG286" s="108"/>
      <c r="AH286" s="108"/>
      <c r="AI286" s="184"/>
      <c r="AJ286" s="184"/>
      <c r="AK286" s="184"/>
      <c r="AL286" s="184"/>
      <c r="AM286" s="184"/>
      <c r="AN286" s="184"/>
      <c r="AO286" s="184"/>
      <c r="AP286" s="184"/>
      <c r="AQ286" s="184"/>
      <c r="AR286" s="184"/>
      <c r="AS286" s="184"/>
      <c r="AT286" s="184"/>
      <c r="AU286" s="184"/>
      <c r="AV286" s="184"/>
      <c r="AW286" s="184"/>
      <c r="AX286" s="184"/>
      <c r="AY286" s="184"/>
      <c r="AZ286" s="184"/>
      <c r="BA286" s="184"/>
      <c r="BB286" s="184"/>
      <c r="BC286" s="184"/>
      <c r="BD286" s="184"/>
      <c r="BE286" s="184"/>
      <c r="BF286" s="184"/>
      <c r="BG286" s="184"/>
      <c r="BH286" s="184"/>
      <c r="BI286" s="184"/>
      <c r="BJ286" s="184"/>
      <c r="BK286" s="184"/>
      <c r="BL286" s="184"/>
      <c r="BM286" s="184"/>
      <c r="BN286" s="184"/>
      <c r="BO286" s="184"/>
      <c r="BP286" s="184"/>
      <c r="BQ286" s="184"/>
      <c r="BR286" s="184"/>
      <c r="BS286" s="184"/>
      <c r="BT286" s="184"/>
      <c r="BU286" s="184"/>
      <c r="BV286" s="184"/>
      <c r="BW286" s="184"/>
      <c r="BX286" s="184"/>
      <c r="BY286" s="184"/>
      <c r="BZ286" s="184"/>
      <c r="CA286" s="184"/>
      <c r="CB286" s="184"/>
      <c r="CC286" s="184"/>
      <c r="CD286" s="184"/>
      <c r="CE286" s="184"/>
      <c r="CF286" s="184"/>
      <c r="CG286" s="184"/>
      <c r="CH286" s="184"/>
      <c r="CI286" s="184"/>
      <c r="CJ286" s="184"/>
      <c r="CK286" s="184"/>
      <c r="CL286" s="184"/>
      <c r="CM286" s="184"/>
      <c r="CN286" s="184"/>
      <c r="CO286" s="184"/>
      <c r="CP286" s="184"/>
      <c r="CQ286" s="184"/>
      <c r="CR286" s="184"/>
      <c r="CS286" s="184"/>
      <c r="CT286" s="184"/>
      <c r="CU286" s="184"/>
      <c r="CV286" s="184"/>
      <c r="CW286" s="184"/>
      <c r="CX286" s="184"/>
      <c r="CY286" s="184"/>
      <c r="CZ286" s="184"/>
      <c r="DA286" s="184"/>
      <c r="DB286" s="184"/>
      <c r="DC286" s="184"/>
      <c r="DD286" s="184"/>
      <c r="DE286" s="184"/>
      <c r="DF286" s="184"/>
      <c r="DG286" s="184"/>
      <c r="DH286" s="184"/>
      <c r="DI286" s="184"/>
      <c r="DJ286" s="184"/>
      <c r="DK286" s="184"/>
      <c r="DL286" s="184"/>
      <c r="DM286" s="184"/>
      <c r="DN286" s="184"/>
      <c r="DO286" s="184"/>
      <c r="DP286" s="184"/>
      <c r="DQ286" s="184"/>
      <c r="DR286" s="184"/>
      <c r="DS286" s="184"/>
      <c r="DT286" s="184"/>
      <c r="DU286" s="184"/>
      <c r="DV286" s="184"/>
      <c r="DW286" s="184"/>
      <c r="DX286" s="184"/>
      <c r="DY286" s="184"/>
      <c r="DZ286" s="184"/>
      <c r="EA286" s="184"/>
      <c r="EB286" s="184"/>
      <c r="EC286" s="184"/>
      <c r="ED286" s="184"/>
      <c r="EE286" s="184"/>
      <c r="EF286" s="184"/>
      <c r="EG286" s="184"/>
      <c r="EH286" s="184"/>
      <c r="EI286" s="184"/>
      <c r="EJ286" s="184"/>
      <c r="EK286" s="184"/>
      <c r="EL286" s="184"/>
      <c r="EM286" s="184"/>
      <c r="EN286" s="184"/>
      <c r="EO286" s="184"/>
      <c r="EP286" s="184"/>
      <c r="EQ286" s="184"/>
      <c r="ER286" s="184"/>
      <c r="ES286" s="184"/>
      <c r="ET286" s="184"/>
      <c r="EU286" s="184"/>
      <c r="EV286" s="184"/>
      <c r="EW286" s="184"/>
      <c r="EX286" s="184"/>
      <c r="EY286" s="184"/>
      <c r="EZ286" s="184"/>
      <c r="FA286" s="184"/>
      <c r="FB286" s="184"/>
      <c r="FC286" s="184"/>
      <c r="FD286" s="184"/>
      <c r="FE286" s="184"/>
      <c r="FF286" s="184"/>
      <c r="FG286" s="184"/>
      <c r="FH286" s="184"/>
      <c r="FI286" s="184"/>
      <c r="FJ286" s="184"/>
      <c r="FK286" s="184"/>
    </row>
    <row r="287" spans="1:167" ht="21" customHeight="1" x14ac:dyDescent="0.15">
      <c r="A287" s="38">
        <v>280</v>
      </c>
      <c r="B287" s="38" t="s">
        <v>348</v>
      </c>
      <c r="C287" s="169"/>
      <c r="D287" s="38">
        <v>1</v>
      </c>
      <c r="E287" s="89"/>
      <c r="F287" s="38">
        <v>1</v>
      </c>
      <c r="G287" s="38">
        <v>1</v>
      </c>
      <c r="H287" s="38">
        <v>1</v>
      </c>
      <c r="I287" s="38">
        <v>1</v>
      </c>
      <c r="J287" s="38"/>
      <c r="K287" s="38"/>
      <c r="L287" s="38"/>
      <c r="M287" s="38"/>
      <c r="N287" s="38"/>
      <c r="O287" s="38">
        <v>1</v>
      </c>
      <c r="P287" s="38"/>
      <c r="Q287" s="38">
        <v>1</v>
      </c>
      <c r="R287" s="38"/>
      <c r="S287" s="38"/>
      <c r="T287" s="89"/>
      <c r="U287" s="172" t="s">
        <v>589</v>
      </c>
      <c r="V287" s="38"/>
      <c r="W287" s="38"/>
      <c r="X287" s="38">
        <v>1</v>
      </c>
      <c r="Y287" s="89">
        <v>1</v>
      </c>
      <c r="Z287" s="38"/>
      <c r="AA287" s="89">
        <v>1</v>
      </c>
      <c r="AB287" s="38">
        <v>1</v>
      </c>
      <c r="AC287" s="89"/>
      <c r="AD287" s="38"/>
      <c r="AE287" s="38"/>
      <c r="AF287" s="171" t="s">
        <v>1091</v>
      </c>
      <c r="AG287" s="108"/>
      <c r="AH287" s="108"/>
      <c r="AI287" s="184"/>
      <c r="AJ287" s="184"/>
      <c r="AK287" s="184"/>
      <c r="AL287" s="184"/>
      <c r="AM287" s="184"/>
      <c r="AN287" s="184"/>
      <c r="AO287" s="184"/>
      <c r="AP287" s="184"/>
      <c r="AQ287" s="184"/>
      <c r="AR287" s="184"/>
      <c r="AS287" s="184"/>
      <c r="AT287" s="184"/>
      <c r="AU287" s="184"/>
      <c r="AV287" s="184"/>
      <c r="AW287" s="184"/>
      <c r="AX287" s="184"/>
      <c r="AY287" s="184"/>
      <c r="AZ287" s="184"/>
      <c r="BA287" s="184"/>
      <c r="BB287" s="184"/>
      <c r="BC287" s="184"/>
      <c r="BD287" s="184"/>
      <c r="BE287" s="184"/>
      <c r="BF287" s="184"/>
      <c r="BG287" s="184"/>
      <c r="BH287" s="184"/>
      <c r="BI287" s="184"/>
      <c r="BJ287" s="184"/>
      <c r="BK287" s="184"/>
      <c r="BL287" s="184"/>
      <c r="BM287" s="184"/>
      <c r="BN287" s="184"/>
      <c r="BO287" s="184"/>
      <c r="BP287" s="184"/>
      <c r="BQ287" s="184"/>
      <c r="BR287" s="184"/>
      <c r="BS287" s="184"/>
      <c r="BT287" s="184"/>
      <c r="BU287" s="184"/>
      <c r="BV287" s="184"/>
      <c r="BW287" s="184"/>
      <c r="BX287" s="184"/>
      <c r="BY287" s="184"/>
      <c r="BZ287" s="184"/>
      <c r="CA287" s="184"/>
      <c r="CB287" s="184"/>
      <c r="CC287" s="184"/>
      <c r="CD287" s="184"/>
      <c r="CE287" s="184"/>
      <c r="CF287" s="184"/>
      <c r="CG287" s="184"/>
      <c r="CH287" s="184"/>
      <c r="CI287" s="184"/>
      <c r="CJ287" s="184"/>
      <c r="CK287" s="184"/>
      <c r="CL287" s="184"/>
      <c r="CM287" s="184"/>
      <c r="CN287" s="184"/>
      <c r="CO287" s="184"/>
      <c r="CP287" s="184"/>
      <c r="CQ287" s="184"/>
      <c r="CR287" s="184"/>
      <c r="CS287" s="184"/>
      <c r="CT287" s="184"/>
      <c r="CU287" s="184"/>
      <c r="CV287" s="184"/>
      <c r="CW287" s="184"/>
      <c r="CX287" s="184"/>
      <c r="CY287" s="184"/>
      <c r="CZ287" s="184"/>
      <c r="DA287" s="184"/>
      <c r="DB287" s="184"/>
      <c r="DC287" s="184"/>
      <c r="DD287" s="184"/>
      <c r="DE287" s="184"/>
      <c r="DF287" s="184"/>
      <c r="DG287" s="184"/>
      <c r="DH287" s="184"/>
      <c r="DI287" s="184"/>
      <c r="DJ287" s="184"/>
      <c r="DK287" s="184"/>
      <c r="DL287" s="184"/>
      <c r="DM287" s="184"/>
      <c r="DN287" s="184"/>
      <c r="DO287" s="184"/>
      <c r="DP287" s="184"/>
      <c r="DQ287" s="184"/>
      <c r="DR287" s="184"/>
      <c r="DS287" s="184"/>
      <c r="DT287" s="184"/>
      <c r="DU287" s="184"/>
      <c r="DV287" s="184"/>
      <c r="DW287" s="184"/>
      <c r="DX287" s="184"/>
      <c r="DY287" s="184"/>
      <c r="DZ287" s="184"/>
      <c r="EA287" s="184"/>
      <c r="EB287" s="184"/>
      <c r="EC287" s="184"/>
      <c r="ED287" s="184"/>
      <c r="EE287" s="184"/>
      <c r="EF287" s="184"/>
      <c r="EG287" s="184"/>
      <c r="EH287" s="184"/>
      <c r="EI287" s="184"/>
      <c r="EJ287" s="184"/>
      <c r="EK287" s="184"/>
      <c r="EL287" s="184"/>
      <c r="EM287" s="184"/>
      <c r="EN287" s="184"/>
      <c r="EO287" s="184"/>
      <c r="EP287" s="184"/>
      <c r="EQ287" s="184"/>
      <c r="ER287" s="184"/>
      <c r="ES287" s="184"/>
      <c r="ET287" s="184"/>
      <c r="EU287" s="184"/>
      <c r="EV287" s="184"/>
      <c r="EW287" s="184"/>
      <c r="EX287" s="184"/>
      <c r="EY287" s="184"/>
      <c r="EZ287" s="184"/>
      <c r="FA287" s="184"/>
      <c r="FB287" s="184"/>
      <c r="FC287" s="184"/>
      <c r="FD287" s="184"/>
      <c r="FE287" s="184"/>
      <c r="FF287" s="184"/>
      <c r="FG287" s="184"/>
      <c r="FH287" s="184"/>
      <c r="FI287" s="184"/>
      <c r="FJ287" s="184"/>
      <c r="FK287" s="184"/>
    </row>
    <row r="288" spans="1:167" ht="21" customHeight="1" x14ac:dyDescent="0.15">
      <c r="A288" s="38">
        <v>281</v>
      </c>
      <c r="B288" s="38" t="s">
        <v>348</v>
      </c>
      <c r="C288" s="169">
        <v>1</v>
      </c>
      <c r="D288" s="38"/>
      <c r="E288" s="89"/>
      <c r="F288" s="38">
        <v>1</v>
      </c>
      <c r="G288" s="38">
        <v>1</v>
      </c>
      <c r="H288" s="38">
        <v>1</v>
      </c>
      <c r="I288" s="38"/>
      <c r="J288" s="38">
        <v>1</v>
      </c>
      <c r="K288" s="38"/>
      <c r="L288" s="38"/>
      <c r="M288" s="38"/>
      <c r="N288" s="38"/>
      <c r="O288" s="38"/>
      <c r="P288" s="38"/>
      <c r="Q288" s="38"/>
      <c r="R288" s="38"/>
      <c r="S288" s="38">
        <v>1</v>
      </c>
      <c r="T288" s="89">
        <v>1</v>
      </c>
      <c r="U288" s="172" t="s">
        <v>590</v>
      </c>
      <c r="V288" s="38"/>
      <c r="W288" s="38"/>
      <c r="X288" s="38">
        <v>1</v>
      </c>
      <c r="Y288" s="89">
        <v>1</v>
      </c>
      <c r="Z288" s="38"/>
      <c r="AA288" s="89">
        <v>1</v>
      </c>
      <c r="AB288" s="38">
        <v>1</v>
      </c>
      <c r="AC288" s="89"/>
      <c r="AD288" s="38"/>
      <c r="AE288" s="38"/>
      <c r="AF288" s="171" t="s">
        <v>1092</v>
      </c>
      <c r="AG288" s="108"/>
      <c r="AH288" s="108"/>
      <c r="AI288" s="184"/>
      <c r="AJ288" s="184"/>
      <c r="AK288" s="184"/>
      <c r="AL288" s="184"/>
      <c r="AM288" s="184"/>
      <c r="AN288" s="184"/>
      <c r="AO288" s="184"/>
      <c r="AP288" s="184"/>
      <c r="AQ288" s="184"/>
      <c r="AR288" s="184"/>
      <c r="AS288" s="184"/>
      <c r="AT288" s="184"/>
      <c r="AU288" s="184"/>
      <c r="AV288" s="184"/>
      <c r="AW288" s="184"/>
      <c r="AX288" s="184"/>
      <c r="AY288" s="184"/>
      <c r="AZ288" s="184"/>
      <c r="BA288" s="184"/>
      <c r="BB288" s="184"/>
      <c r="BC288" s="184"/>
      <c r="BD288" s="184"/>
      <c r="BE288" s="184"/>
      <c r="BF288" s="184"/>
      <c r="BG288" s="184"/>
      <c r="BH288" s="184"/>
      <c r="BI288" s="184"/>
      <c r="BJ288" s="184"/>
      <c r="BK288" s="184"/>
      <c r="BL288" s="184"/>
      <c r="BM288" s="184"/>
      <c r="BN288" s="184"/>
      <c r="BO288" s="184"/>
      <c r="BP288" s="184"/>
      <c r="BQ288" s="184"/>
      <c r="BR288" s="184"/>
      <c r="BS288" s="184"/>
      <c r="BT288" s="184"/>
      <c r="BU288" s="184"/>
      <c r="BV288" s="184"/>
      <c r="BW288" s="184"/>
      <c r="BX288" s="184"/>
      <c r="BY288" s="184"/>
      <c r="BZ288" s="184"/>
      <c r="CA288" s="184"/>
      <c r="CB288" s="184"/>
      <c r="CC288" s="184"/>
      <c r="CD288" s="184"/>
      <c r="CE288" s="184"/>
      <c r="CF288" s="184"/>
      <c r="CG288" s="184"/>
      <c r="CH288" s="184"/>
      <c r="CI288" s="184"/>
      <c r="CJ288" s="184"/>
      <c r="CK288" s="184"/>
      <c r="CL288" s="184"/>
      <c r="CM288" s="184"/>
      <c r="CN288" s="184"/>
      <c r="CO288" s="184"/>
      <c r="CP288" s="184"/>
      <c r="CQ288" s="184"/>
      <c r="CR288" s="184"/>
      <c r="CS288" s="184"/>
      <c r="CT288" s="184"/>
      <c r="CU288" s="184"/>
      <c r="CV288" s="184"/>
      <c r="CW288" s="184"/>
      <c r="CX288" s="184"/>
      <c r="CY288" s="184"/>
      <c r="CZ288" s="184"/>
      <c r="DA288" s="184"/>
      <c r="DB288" s="184"/>
      <c r="DC288" s="184"/>
      <c r="DD288" s="184"/>
      <c r="DE288" s="184"/>
      <c r="DF288" s="184"/>
      <c r="DG288" s="184"/>
      <c r="DH288" s="184"/>
      <c r="DI288" s="184"/>
      <c r="DJ288" s="184"/>
      <c r="DK288" s="184"/>
      <c r="DL288" s="184"/>
      <c r="DM288" s="184"/>
      <c r="DN288" s="184"/>
      <c r="DO288" s="184"/>
      <c r="DP288" s="184"/>
      <c r="DQ288" s="184"/>
      <c r="DR288" s="184"/>
      <c r="DS288" s="184"/>
      <c r="DT288" s="184"/>
      <c r="DU288" s="184"/>
      <c r="DV288" s="184"/>
      <c r="DW288" s="184"/>
      <c r="DX288" s="184"/>
      <c r="DY288" s="184"/>
      <c r="DZ288" s="184"/>
      <c r="EA288" s="184"/>
      <c r="EB288" s="184"/>
      <c r="EC288" s="184"/>
      <c r="ED288" s="184"/>
      <c r="EE288" s="184"/>
      <c r="EF288" s="184"/>
      <c r="EG288" s="184"/>
      <c r="EH288" s="184"/>
      <c r="EI288" s="184"/>
      <c r="EJ288" s="184"/>
      <c r="EK288" s="184"/>
      <c r="EL288" s="184"/>
      <c r="EM288" s="184"/>
      <c r="EN288" s="184"/>
      <c r="EO288" s="184"/>
      <c r="EP288" s="184"/>
      <c r="EQ288" s="184"/>
      <c r="ER288" s="184"/>
      <c r="ES288" s="184"/>
      <c r="ET288" s="184"/>
      <c r="EU288" s="184"/>
      <c r="EV288" s="184"/>
      <c r="EW288" s="184"/>
      <c r="EX288" s="184"/>
      <c r="EY288" s="184"/>
      <c r="EZ288" s="184"/>
      <c r="FA288" s="184"/>
      <c r="FB288" s="184"/>
      <c r="FC288" s="184"/>
      <c r="FD288" s="184"/>
      <c r="FE288" s="184"/>
      <c r="FF288" s="184"/>
      <c r="FG288" s="184"/>
      <c r="FH288" s="184"/>
      <c r="FI288" s="184"/>
      <c r="FJ288" s="184"/>
      <c r="FK288" s="184"/>
    </row>
    <row r="289" spans="1:16384" ht="21" customHeight="1" x14ac:dyDescent="0.15">
      <c r="A289" s="38">
        <v>282</v>
      </c>
      <c r="B289" s="38" t="s">
        <v>348</v>
      </c>
      <c r="C289" s="169"/>
      <c r="D289" s="38"/>
      <c r="E289" s="89">
        <v>1</v>
      </c>
      <c r="F289" s="38">
        <v>1</v>
      </c>
      <c r="G289" s="38">
        <v>1</v>
      </c>
      <c r="H289" s="38"/>
      <c r="I289" s="38"/>
      <c r="J289" s="38">
        <v>1</v>
      </c>
      <c r="K289" s="38"/>
      <c r="L289" s="38">
        <v>1</v>
      </c>
      <c r="M289" s="38"/>
      <c r="N289" s="38"/>
      <c r="O289" s="38"/>
      <c r="P289" s="38"/>
      <c r="Q289" s="38">
        <v>1</v>
      </c>
      <c r="R289" s="38">
        <v>1</v>
      </c>
      <c r="S289" s="38">
        <v>1</v>
      </c>
      <c r="T289" s="89">
        <v>1</v>
      </c>
      <c r="U289" s="170" t="s">
        <v>591</v>
      </c>
      <c r="V289" s="38"/>
      <c r="W289" s="38"/>
      <c r="X289" s="38">
        <v>1</v>
      </c>
      <c r="Y289" s="89">
        <v>1</v>
      </c>
      <c r="Z289" s="38"/>
      <c r="AA289" s="89">
        <v>1</v>
      </c>
      <c r="AB289" s="38">
        <v>1</v>
      </c>
      <c r="AC289" s="89"/>
      <c r="AD289" s="38"/>
      <c r="AE289" s="38"/>
      <c r="AF289" s="171" t="s">
        <v>1093</v>
      </c>
      <c r="AG289" s="108"/>
      <c r="AH289" s="108"/>
      <c r="AI289" s="184"/>
      <c r="AJ289" s="184"/>
      <c r="AK289" s="184"/>
      <c r="AL289" s="184"/>
      <c r="AM289" s="184"/>
      <c r="AN289" s="184"/>
      <c r="AO289" s="184"/>
      <c r="AP289" s="184"/>
      <c r="AQ289" s="184"/>
      <c r="AR289" s="184"/>
      <c r="AS289" s="184"/>
      <c r="AT289" s="184"/>
      <c r="AU289" s="184"/>
      <c r="AV289" s="184"/>
      <c r="AW289" s="184"/>
      <c r="AX289" s="184"/>
      <c r="AY289" s="184"/>
      <c r="AZ289" s="184"/>
      <c r="BA289" s="184"/>
      <c r="BB289" s="184"/>
      <c r="BC289" s="184"/>
      <c r="BD289" s="184"/>
      <c r="BE289" s="184"/>
      <c r="BF289" s="184"/>
      <c r="BG289" s="184"/>
      <c r="BH289" s="184"/>
      <c r="BI289" s="184"/>
      <c r="BJ289" s="184"/>
      <c r="BK289" s="184"/>
      <c r="BL289" s="184"/>
      <c r="BM289" s="184"/>
      <c r="BN289" s="184"/>
      <c r="BO289" s="184"/>
      <c r="BP289" s="184"/>
      <c r="BQ289" s="184"/>
      <c r="BR289" s="184"/>
      <c r="BS289" s="184"/>
      <c r="BT289" s="184"/>
      <c r="BU289" s="184"/>
      <c r="BV289" s="184"/>
      <c r="BW289" s="184"/>
      <c r="BX289" s="184"/>
      <c r="BY289" s="184"/>
      <c r="BZ289" s="184"/>
      <c r="CA289" s="184"/>
      <c r="CB289" s="184"/>
      <c r="CC289" s="184"/>
      <c r="CD289" s="184"/>
      <c r="CE289" s="184"/>
      <c r="CF289" s="184"/>
      <c r="CG289" s="184"/>
      <c r="CH289" s="184"/>
      <c r="CI289" s="184"/>
      <c r="CJ289" s="184"/>
      <c r="CK289" s="184"/>
      <c r="CL289" s="184"/>
      <c r="CM289" s="184"/>
      <c r="CN289" s="184"/>
      <c r="CO289" s="184"/>
      <c r="CP289" s="184"/>
      <c r="CQ289" s="184"/>
      <c r="CR289" s="184"/>
      <c r="CS289" s="184"/>
      <c r="CT289" s="184"/>
      <c r="CU289" s="184"/>
      <c r="CV289" s="184"/>
      <c r="CW289" s="184"/>
      <c r="CX289" s="184"/>
      <c r="CY289" s="184"/>
      <c r="CZ289" s="184"/>
      <c r="DA289" s="184"/>
      <c r="DB289" s="184"/>
      <c r="DC289" s="184"/>
      <c r="DD289" s="184"/>
      <c r="DE289" s="184"/>
      <c r="DF289" s="184"/>
      <c r="DG289" s="184"/>
      <c r="DH289" s="184"/>
      <c r="DI289" s="184"/>
      <c r="DJ289" s="184"/>
      <c r="DK289" s="184"/>
      <c r="DL289" s="184"/>
      <c r="DM289" s="184"/>
      <c r="DN289" s="184"/>
      <c r="DO289" s="184"/>
      <c r="DP289" s="184"/>
      <c r="DQ289" s="184"/>
      <c r="DR289" s="184"/>
      <c r="DS289" s="184"/>
      <c r="DT289" s="184"/>
      <c r="DU289" s="184"/>
      <c r="DV289" s="184"/>
      <c r="DW289" s="184"/>
      <c r="DX289" s="184"/>
      <c r="DY289" s="184"/>
      <c r="DZ289" s="184"/>
      <c r="EA289" s="184"/>
      <c r="EB289" s="184"/>
      <c r="EC289" s="184"/>
      <c r="ED289" s="184"/>
      <c r="EE289" s="184"/>
      <c r="EF289" s="184"/>
      <c r="EG289" s="184"/>
      <c r="EH289" s="184"/>
      <c r="EI289" s="184"/>
      <c r="EJ289" s="184"/>
      <c r="EK289" s="184"/>
      <c r="EL289" s="184"/>
      <c r="EM289" s="184"/>
      <c r="EN289" s="184"/>
      <c r="EO289" s="184"/>
      <c r="EP289" s="184"/>
      <c r="EQ289" s="184"/>
      <c r="ER289" s="184"/>
      <c r="ES289" s="184"/>
      <c r="ET289" s="184"/>
      <c r="EU289" s="184"/>
      <c r="EV289" s="184"/>
      <c r="EW289" s="184"/>
      <c r="EX289" s="184"/>
      <c r="EY289" s="184"/>
      <c r="EZ289" s="184"/>
      <c r="FA289" s="184"/>
      <c r="FB289" s="184"/>
      <c r="FC289" s="184"/>
      <c r="FD289" s="184"/>
      <c r="FE289" s="184"/>
      <c r="FF289" s="184"/>
      <c r="FG289" s="184"/>
      <c r="FH289" s="184"/>
      <c r="FI289" s="184"/>
      <c r="FJ289" s="184"/>
      <c r="FK289" s="184"/>
    </row>
    <row r="290" spans="1:16384" ht="21" customHeight="1" x14ac:dyDescent="0.15">
      <c r="A290" s="38">
        <v>283</v>
      </c>
      <c r="B290" s="38" t="s">
        <v>348</v>
      </c>
      <c r="C290" s="169">
        <v>1</v>
      </c>
      <c r="D290" s="38"/>
      <c r="E290" s="89"/>
      <c r="F290" s="38">
        <v>1</v>
      </c>
      <c r="G290" s="38">
        <v>1</v>
      </c>
      <c r="H290" s="38"/>
      <c r="I290" s="38"/>
      <c r="J290" s="38">
        <v>1</v>
      </c>
      <c r="K290" s="38"/>
      <c r="L290" s="38"/>
      <c r="M290" s="38"/>
      <c r="N290" s="38"/>
      <c r="O290" s="38"/>
      <c r="P290" s="38"/>
      <c r="Q290" s="38"/>
      <c r="R290" s="38"/>
      <c r="S290" s="38"/>
      <c r="T290" s="89">
        <v>1</v>
      </c>
      <c r="U290" s="172" t="s">
        <v>458</v>
      </c>
      <c r="V290" s="38">
        <v>1</v>
      </c>
      <c r="W290" s="38"/>
      <c r="X290" s="38">
        <v>1</v>
      </c>
      <c r="Y290" s="89">
        <v>1</v>
      </c>
      <c r="Z290" s="38"/>
      <c r="AA290" s="89">
        <v>1</v>
      </c>
      <c r="AB290" s="38">
        <v>1</v>
      </c>
      <c r="AC290" s="89"/>
      <c r="AD290" s="38"/>
      <c r="AE290" s="38"/>
      <c r="AF290" s="171" t="s">
        <v>1094</v>
      </c>
      <c r="AG290" s="108"/>
      <c r="AH290" s="108"/>
      <c r="AI290" s="184"/>
      <c r="AJ290" s="184"/>
      <c r="AK290" s="184"/>
      <c r="AL290" s="184"/>
      <c r="AM290" s="184"/>
      <c r="AN290" s="184"/>
      <c r="AO290" s="184"/>
      <c r="AP290" s="184"/>
      <c r="AQ290" s="184"/>
      <c r="AR290" s="184"/>
      <c r="AS290" s="184"/>
      <c r="AT290" s="184"/>
      <c r="AU290" s="184"/>
      <c r="AV290" s="184"/>
      <c r="AW290" s="184"/>
      <c r="AX290" s="184"/>
      <c r="AY290" s="184"/>
      <c r="AZ290" s="184"/>
      <c r="BA290" s="184"/>
      <c r="BB290" s="184"/>
      <c r="BC290" s="184"/>
      <c r="BD290" s="184"/>
      <c r="BE290" s="184"/>
      <c r="BF290" s="184"/>
      <c r="BG290" s="184"/>
      <c r="BH290" s="184"/>
      <c r="BI290" s="184"/>
      <c r="BJ290" s="184"/>
      <c r="BK290" s="184"/>
      <c r="BL290" s="184"/>
      <c r="BM290" s="184"/>
      <c r="BN290" s="184"/>
      <c r="BO290" s="184"/>
      <c r="BP290" s="184"/>
      <c r="BQ290" s="184"/>
      <c r="BR290" s="184"/>
      <c r="BS290" s="184"/>
      <c r="BT290" s="184"/>
      <c r="BU290" s="184"/>
      <c r="BV290" s="184"/>
      <c r="BW290" s="184"/>
      <c r="BX290" s="184"/>
      <c r="BY290" s="184"/>
      <c r="BZ290" s="184"/>
      <c r="CA290" s="184"/>
      <c r="CB290" s="184"/>
      <c r="CC290" s="184"/>
      <c r="CD290" s="184"/>
      <c r="CE290" s="184"/>
      <c r="CF290" s="184"/>
      <c r="CG290" s="184"/>
      <c r="CH290" s="184"/>
      <c r="CI290" s="184"/>
      <c r="CJ290" s="184"/>
      <c r="CK290" s="184"/>
      <c r="CL290" s="184"/>
      <c r="CM290" s="184"/>
      <c r="CN290" s="184"/>
      <c r="CO290" s="184"/>
      <c r="CP290" s="184"/>
      <c r="CQ290" s="184"/>
      <c r="CR290" s="184"/>
      <c r="CS290" s="184"/>
      <c r="CT290" s="184"/>
      <c r="CU290" s="184"/>
      <c r="CV290" s="184"/>
      <c r="CW290" s="184"/>
      <c r="CX290" s="184"/>
      <c r="CY290" s="184"/>
      <c r="CZ290" s="184"/>
      <c r="DA290" s="184"/>
      <c r="DB290" s="184"/>
      <c r="DC290" s="184"/>
      <c r="DD290" s="184"/>
      <c r="DE290" s="184"/>
      <c r="DF290" s="184"/>
      <c r="DG290" s="184"/>
      <c r="DH290" s="184"/>
      <c r="DI290" s="184"/>
      <c r="DJ290" s="184"/>
      <c r="DK290" s="184"/>
      <c r="DL290" s="184"/>
      <c r="DM290" s="184"/>
      <c r="DN290" s="184"/>
      <c r="DO290" s="184"/>
      <c r="DP290" s="184"/>
      <c r="DQ290" s="184"/>
      <c r="DR290" s="184"/>
      <c r="DS290" s="184"/>
      <c r="DT290" s="184"/>
      <c r="DU290" s="184"/>
      <c r="DV290" s="184"/>
      <c r="DW290" s="184"/>
      <c r="DX290" s="184"/>
      <c r="DY290" s="184"/>
      <c r="DZ290" s="184"/>
      <c r="EA290" s="184"/>
      <c r="EB290" s="184"/>
      <c r="EC290" s="184"/>
      <c r="ED290" s="184"/>
      <c r="EE290" s="184"/>
      <c r="EF290" s="184"/>
      <c r="EG290" s="184"/>
      <c r="EH290" s="184"/>
      <c r="EI290" s="184"/>
      <c r="EJ290" s="184"/>
      <c r="EK290" s="184"/>
      <c r="EL290" s="184"/>
      <c r="EM290" s="184"/>
      <c r="EN290" s="184"/>
      <c r="EO290" s="184"/>
      <c r="EP290" s="184"/>
      <c r="EQ290" s="184"/>
      <c r="ER290" s="184"/>
      <c r="ES290" s="184"/>
      <c r="ET290" s="184"/>
      <c r="EU290" s="184"/>
      <c r="EV290" s="184"/>
      <c r="EW290" s="184"/>
      <c r="EX290" s="184"/>
      <c r="EY290" s="184"/>
      <c r="EZ290" s="184"/>
      <c r="FA290" s="184"/>
      <c r="FB290" s="184"/>
      <c r="FC290" s="184"/>
      <c r="FD290" s="184"/>
      <c r="FE290" s="184"/>
      <c r="FF290" s="184"/>
      <c r="FG290" s="184"/>
      <c r="FH290" s="184"/>
      <c r="FI290" s="184"/>
      <c r="FJ290" s="184"/>
      <c r="FK290" s="184"/>
    </row>
    <row r="291" spans="1:16384" ht="21" customHeight="1" x14ac:dyDescent="0.15">
      <c r="A291" s="38">
        <v>284</v>
      </c>
      <c r="B291" s="38" t="s">
        <v>348</v>
      </c>
      <c r="C291" s="169">
        <v>1</v>
      </c>
      <c r="D291" s="38"/>
      <c r="E291" s="89"/>
      <c r="F291" s="38">
        <v>1</v>
      </c>
      <c r="G291" s="38">
        <v>1</v>
      </c>
      <c r="H291" s="38">
        <v>1</v>
      </c>
      <c r="I291" s="38"/>
      <c r="J291" s="38">
        <v>1</v>
      </c>
      <c r="K291" s="38"/>
      <c r="L291" s="38">
        <v>1</v>
      </c>
      <c r="M291" s="38"/>
      <c r="N291" s="38"/>
      <c r="O291" s="38"/>
      <c r="P291" s="38"/>
      <c r="Q291" s="38">
        <v>1</v>
      </c>
      <c r="R291" s="38">
        <v>1</v>
      </c>
      <c r="S291" s="38">
        <v>1</v>
      </c>
      <c r="T291" s="89">
        <v>1</v>
      </c>
      <c r="U291" s="170" t="s">
        <v>592</v>
      </c>
      <c r="V291" s="38"/>
      <c r="W291" s="38"/>
      <c r="X291" s="38">
        <v>1</v>
      </c>
      <c r="Y291" s="89">
        <v>1</v>
      </c>
      <c r="Z291" s="38"/>
      <c r="AA291" s="89">
        <v>1</v>
      </c>
      <c r="AB291" s="38">
        <v>1</v>
      </c>
      <c r="AC291" s="89"/>
      <c r="AD291" s="38"/>
      <c r="AE291" s="38"/>
      <c r="AF291" s="171" t="s">
        <v>1095</v>
      </c>
      <c r="AG291" s="108"/>
      <c r="AH291" s="108"/>
      <c r="AI291" s="184"/>
      <c r="AJ291" s="184"/>
      <c r="AK291" s="184"/>
      <c r="AL291" s="184"/>
      <c r="AM291" s="184"/>
      <c r="AN291" s="184"/>
      <c r="AO291" s="184"/>
      <c r="AP291" s="184"/>
      <c r="AQ291" s="184"/>
      <c r="AR291" s="184"/>
      <c r="AS291" s="184"/>
      <c r="AT291" s="184"/>
      <c r="AU291" s="184"/>
      <c r="AV291" s="184"/>
      <c r="AW291" s="184"/>
      <c r="AX291" s="184"/>
      <c r="AY291" s="184"/>
      <c r="AZ291" s="184"/>
      <c r="BA291" s="184"/>
      <c r="BB291" s="184"/>
      <c r="BC291" s="184"/>
      <c r="BD291" s="184"/>
      <c r="BE291" s="184"/>
      <c r="BF291" s="184"/>
      <c r="BG291" s="184"/>
      <c r="BH291" s="184"/>
      <c r="BI291" s="184"/>
      <c r="BJ291" s="184"/>
      <c r="BK291" s="184"/>
      <c r="BL291" s="184"/>
      <c r="BM291" s="184"/>
      <c r="BN291" s="184"/>
      <c r="BO291" s="184"/>
      <c r="BP291" s="184"/>
      <c r="BQ291" s="184"/>
      <c r="BR291" s="184"/>
      <c r="BS291" s="184"/>
      <c r="BT291" s="184"/>
      <c r="BU291" s="184"/>
      <c r="BV291" s="184"/>
      <c r="BW291" s="184"/>
      <c r="BX291" s="184"/>
      <c r="BY291" s="184"/>
      <c r="BZ291" s="184"/>
      <c r="CA291" s="184"/>
      <c r="CB291" s="184"/>
      <c r="CC291" s="184"/>
      <c r="CD291" s="184"/>
      <c r="CE291" s="184"/>
      <c r="CF291" s="184"/>
      <c r="CG291" s="184"/>
      <c r="CH291" s="184"/>
      <c r="CI291" s="184"/>
      <c r="CJ291" s="184"/>
      <c r="CK291" s="184"/>
      <c r="CL291" s="184"/>
      <c r="CM291" s="184"/>
      <c r="CN291" s="184"/>
      <c r="CO291" s="184"/>
      <c r="CP291" s="184"/>
      <c r="CQ291" s="184"/>
      <c r="CR291" s="184"/>
      <c r="CS291" s="184"/>
      <c r="CT291" s="184"/>
      <c r="CU291" s="184"/>
      <c r="CV291" s="184"/>
      <c r="CW291" s="184"/>
      <c r="CX291" s="184"/>
      <c r="CY291" s="184"/>
      <c r="CZ291" s="184"/>
      <c r="DA291" s="184"/>
      <c r="DB291" s="184"/>
      <c r="DC291" s="184"/>
      <c r="DD291" s="184"/>
      <c r="DE291" s="184"/>
      <c r="DF291" s="184"/>
      <c r="DG291" s="184"/>
      <c r="DH291" s="184"/>
      <c r="DI291" s="184"/>
      <c r="DJ291" s="184"/>
      <c r="DK291" s="184"/>
      <c r="DL291" s="184"/>
      <c r="DM291" s="184"/>
      <c r="DN291" s="184"/>
      <c r="DO291" s="184"/>
      <c r="DP291" s="184"/>
      <c r="DQ291" s="184"/>
      <c r="DR291" s="184"/>
      <c r="DS291" s="184"/>
      <c r="DT291" s="184"/>
      <c r="DU291" s="184"/>
      <c r="DV291" s="184"/>
      <c r="DW291" s="184"/>
      <c r="DX291" s="184"/>
      <c r="DY291" s="184"/>
      <c r="DZ291" s="184"/>
      <c r="EA291" s="184"/>
      <c r="EB291" s="184"/>
      <c r="EC291" s="184"/>
      <c r="ED291" s="184"/>
      <c r="EE291" s="184"/>
      <c r="EF291" s="184"/>
      <c r="EG291" s="184"/>
      <c r="EH291" s="184"/>
      <c r="EI291" s="184"/>
      <c r="EJ291" s="184"/>
      <c r="EK291" s="184"/>
      <c r="EL291" s="184"/>
      <c r="EM291" s="184"/>
      <c r="EN291" s="184"/>
      <c r="EO291" s="184"/>
      <c r="EP291" s="184"/>
      <c r="EQ291" s="184"/>
      <c r="ER291" s="184"/>
      <c r="ES291" s="184"/>
      <c r="ET291" s="184"/>
      <c r="EU291" s="184"/>
      <c r="EV291" s="184"/>
      <c r="EW291" s="184"/>
      <c r="EX291" s="184"/>
      <c r="EY291" s="184"/>
      <c r="EZ291" s="184"/>
      <c r="FA291" s="184"/>
      <c r="FB291" s="184"/>
      <c r="FC291" s="184"/>
      <c r="FD291" s="184"/>
      <c r="FE291" s="184"/>
      <c r="FF291" s="184"/>
      <c r="FG291" s="184"/>
      <c r="FH291" s="184"/>
      <c r="FI291" s="184"/>
      <c r="FJ291" s="184"/>
      <c r="FK291" s="184"/>
    </row>
    <row r="292" spans="1:16384" ht="21" customHeight="1" x14ac:dyDescent="0.15">
      <c r="A292" s="38">
        <v>285</v>
      </c>
      <c r="B292" s="38" t="s">
        <v>348</v>
      </c>
      <c r="C292" s="169"/>
      <c r="D292" s="38"/>
      <c r="E292" s="89">
        <v>1</v>
      </c>
      <c r="F292" s="38">
        <v>1</v>
      </c>
      <c r="G292" s="38">
        <v>1</v>
      </c>
      <c r="H292" s="38"/>
      <c r="I292" s="38"/>
      <c r="J292" s="38"/>
      <c r="K292" s="38"/>
      <c r="L292" s="38">
        <v>1</v>
      </c>
      <c r="M292" s="38"/>
      <c r="N292" s="38"/>
      <c r="O292" s="38"/>
      <c r="P292" s="38"/>
      <c r="Q292" s="38">
        <v>1</v>
      </c>
      <c r="R292" s="38"/>
      <c r="S292" s="38">
        <v>1</v>
      </c>
      <c r="T292" s="89"/>
      <c r="U292" s="172" t="s">
        <v>593</v>
      </c>
      <c r="V292" s="38"/>
      <c r="W292" s="38"/>
      <c r="X292" s="38">
        <v>1</v>
      </c>
      <c r="Y292" s="89">
        <v>1</v>
      </c>
      <c r="Z292" s="38"/>
      <c r="AA292" s="89">
        <v>1</v>
      </c>
      <c r="AB292" s="38">
        <v>1</v>
      </c>
      <c r="AC292" s="89"/>
      <c r="AD292" s="38"/>
      <c r="AE292" s="38"/>
      <c r="AF292" s="171" t="s">
        <v>1096</v>
      </c>
      <c r="AG292" s="108"/>
      <c r="AH292" s="108"/>
      <c r="AI292" s="184"/>
      <c r="AJ292" s="184"/>
      <c r="AK292" s="184"/>
      <c r="AL292" s="184"/>
      <c r="AM292" s="184"/>
      <c r="AN292" s="184"/>
      <c r="AO292" s="184"/>
      <c r="AP292" s="184"/>
      <c r="AQ292" s="184"/>
      <c r="AR292" s="184"/>
      <c r="AS292" s="184"/>
      <c r="AT292" s="184"/>
      <c r="AU292" s="184"/>
      <c r="AV292" s="184"/>
      <c r="AW292" s="184"/>
      <c r="AX292" s="184"/>
      <c r="AY292" s="184"/>
      <c r="AZ292" s="184"/>
      <c r="BA292" s="184"/>
      <c r="BB292" s="184"/>
      <c r="BC292" s="184"/>
      <c r="BD292" s="184"/>
      <c r="BE292" s="184"/>
      <c r="BF292" s="184"/>
      <c r="BG292" s="184"/>
      <c r="BH292" s="184"/>
      <c r="BI292" s="184"/>
      <c r="BJ292" s="184"/>
      <c r="BK292" s="184"/>
      <c r="BL292" s="184"/>
      <c r="BM292" s="184"/>
      <c r="BN292" s="184"/>
      <c r="BO292" s="184"/>
      <c r="BP292" s="184"/>
      <c r="BQ292" s="184"/>
      <c r="BR292" s="184"/>
      <c r="BS292" s="184"/>
      <c r="BT292" s="184"/>
      <c r="BU292" s="184"/>
      <c r="BV292" s="184"/>
      <c r="BW292" s="184"/>
      <c r="BX292" s="184"/>
      <c r="BY292" s="184"/>
      <c r="BZ292" s="184"/>
      <c r="CA292" s="184"/>
      <c r="CB292" s="184"/>
      <c r="CC292" s="184"/>
      <c r="CD292" s="184"/>
      <c r="CE292" s="184"/>
      <c r="CF292" s="184"/>
      <c r="CG292" s="184"/>
      <c r="CH292" s="184"/>
      <c r="CI292" s="184"/>
      <c r="CJ292" s="184"/>
      <c r="CK292" s="184"/>
      <c r="CL292" s="184"/>
      <c r="CM292" s="184"/>
      <c r="CN292" s="184"/>
      <c r="CO292" s="184"/>
      <c r="CP292" s="184"/>
      <c r="CQ292" s="184"/>
      <c r="CR292" s="184"/>
      <c r="CS292" s="184"/>
      <c r="CT292" s="184"/>
      <c r="CU292" s="184"/>
      <c r="CV292" s="184"/>
      <c r="CW292" s="184"/>
      <c r="CX292" s="184"/>
      <c r="CY292" s="184"/>
      <c r="CZ292" s="184"/>
      <c r="DA292" s="184"/>
      <c r="DB292" s="184"/>
      <c r="DC292" s="184"/>
      <c r="DD292" s="184"/>
      <c r="DE292" s="184"/>
      <c r="DF292" s="184"/>
      <c r="DG292" s="184"/>
      <c r="DH292" s="184"/>
      <c r="DI292" s="184"/>
      <c r="DJ292" s="184"/>
      <c r="DK292" s="184"/>
      <c r="DL292" s="184"/>
      <c r="DM292" s="184"/>
      <c r="DN292" s="184"/>
      <c r="DO292" s="184"/>
      <c r="DP292" s="184"/>
      <c r="DQ292" s="184"/>
      <c r="DR292" s="184"/>
      <c r="DS292" s="184"/>
      <c r="DT292" s="184"/>
      <c r="DU292" s="184"/>
      <c r="DV292" s="184"/>
      <c r="DW292" s="184"/>
      <c r="DX292" s="184"/>
      <c r="DY292" s="184"/>
      <c r="DZ292" s="184"/>
      <c r="EA292" s="184"/>
      <c r="EB292" s="184"/>
      <c r="EC292" s="184"/>
      <c r="ED292" s="184"/>
      <c r="EE292" s="184"/>
      <c r="EF292" s="184"/>
      <c r="EG292" s="184"/>
      <c r="EH292" s="184"/>
      <c r="EI292" s="184"/>
      <c r="EJ292" s="184"/>
      <c r="EK292" s="184"/>
      <c r="EL292" s="184"/>
      <c r="EM292" s="184"/>
      <c r="EN292" s="184"/>
      <c r="EO292" s="184"/>
      <c r="EP292" s="184"/>
      <c r="EQ292" s="184"/>
      <c r="ER292" s="184"/>
      <c r="ES292" s="184"/>
      <c r="ET292" s="184"/>
      <c r="EU292" s="184"/>
      <c r="EV292" s="184"/>
      <c r="EW292" s="184"/>
      <c r="EX292" s="184"/>
      <c r="EY292" s="184"/>
      <c r="EZ292" s="184"/>
      <c r="FA292" s="184"/>
      <c r="FB292" s="184"/>
      <c r="FC292" s="184"/>
      <c r="FD292" s="184"/>
      <c r="FE292" s="184"/>
      <c r="FF292" s="184"/>
      <c r="FG292" s="184"/>
      <c r="FH292" s="184"/>
      <c r="FI292" s="184"/>
      <c r="FJ292" s="184"/>
      <c r="FK292" s="184"/>
    </row>
    <row r="293" spans="1:16384" ht="21" customHeight="1" x14ac:dyDescent="0.15">
      <c r="A293" s="38">
        <v>286</v>
      </c>
      <c r="B293" s="38" t="s">
        <v>348</v>
      </c>
      <c r="C293" s="169"/>
      <c r="D293" s="38"/>
      <c r="E293" s="89">
        <v>1</v>
      </c>
      <c r="F293" s="38">
        <v>1</v>
      </c>
      <c r="G293" s="38">
        <v>1</v>
      </c>
      <c r="H293" s="38"/>
      <c r="I293" s="38"/>
      <c r="J293" s="38">
        <v>1</v>
      </c>
      <c r="K293" s="38"/>
      <c r="L293" s="38"/>
      <c r="M293" s="38"/>
      <c r="N293" s="38"/>
      <c r="O293" s="38">
        <v>1</v>
      </c>
      <c r="P293" s="38"/>
      <c r="Q293" s="38">
        <v>1</v>
      </c>
      <c r="R293" s="38">
        <v>1</v>
      </c>
      <c r="S293" s="38">
        <v>1</v>
      </c>
      <c r="T293" s="89">
        <v>1</v>
      </c>
      <c r="U293" s="170" t="s">
        <v>594</v>
      </c>
      <c r="V293" s="38"/>
      <c r="W293" s="38"/>
      <c r="X293" s="38">
        <v>1</v>
      </c>
      <c r="Y293" s="89">
        <v>1</v>
      </c>
      <c r="Z293" s="38"/>
      <c r="AA293" s="89">
        <v>1</v>
      </c>
      <c r="AB293" s="38">
        <v>1</v>
      </c>
      <c r="AC293" s="89"/>
      <c r="AD293" s="38"/>
      <c r="AE293" s="38"/>
      <c r="AF293" s="171" t="s">
        <v>1097</v>
      </c>
      <c r="AG293" s="108"/>
      <c r="AH293" s="108"/>
      <c r="AI293" s="184"/>
      <c r="AJ293" s="184"/>
      <c r="AK293" s="184"/>
      <c r="AL293" s="184"/>
      <c r="AM293" s="184"/>
      <c r="AN293" s="184"/>
      <c r="AO293" s="184"/>
      <c r="AP293" s="184"/>
      <c r="AQ293" s="184"/>
      <c r="AR293" s="184"/>
      <c r="AS293" s="184"/>
      <c r="AT293" s="184"/>
      <c r="AU293" s="184"/>
      <c r="AV293" s="184"/>
      <c r="AW293" s="184"/>
      <c r="AX293" s="184"/>
      <c r="AY293" s="184"/>
      <c r="AZ293" s="184"/>
      <c r="BA293" s="184"/>
      <c r="BB293" s="184"/>
      <c r="BC293" s="184"/>
      <c r="BD293" s="184"/>
      <c r="BE293" s="184"/>
      <c r="BF293" s="184"/>
      <c r="BG293" s="184"/>
      <c r="BH293" s="184"/>
      <c r="BI293" s="184"/>
      <c r="BJ293" s="184"/>
      <c r="BK293" s="184"/>
      <c r="BL293" s="184"/>
      <c r="BM293" s="184"/>
      <c r="BN293" s="184"/>
      <c r="BO293" s="184"/>
      <c r="BP293" s="184"/>
      <c r="BQ293" s="184"/>
      <c r="BR293" s="184"/>
      <c r="BS293" s="184"/>
      <c r="BT293" s="184"/>
      <c r="BU293" s="184"/>
      <c r="BV293" s="184"/>
      <c r="BW293" s="184"/>
      <c r="BX293" s="184"/>
      <c r="BY293" s="184"/>
      <c r="BZ293" s="184"/>
      <c r="CA293" s="184"/>
      <c r="CB293" s="184"/>
      <c r="CC293" s="184"/>
      <c r="CD293" s="184"/>
      <c r="CE293" s="184"/>
      <c r="CF293" s="184"/>
      <c r="CG293" s="184"/>
      <c r="CH293" s="184"/>
      <c r="CI293" s="184"/>
      <c r="CJ293" s="184"/>
      <c r="CK293" s="184"/>
      <c r="CL293" s="184"/>
      <c r="CM293" s="184"/>
      <c r="CN293" s="184"/>
      <c r="CO293" s="184"/>
      <c r="CP293" s="184"/>
      <c r="CQ293" s="184"/>
      <c r="CR293" s="184"/>
      <c r="CS293" s="184"/>
      <c r="CT293" s="184"/>
      <c r="CU293" s="184"/>
      <c r="CV293" s="184"/>
      <c r="CW293" s="184"/>
      <c r="CX293" s="184"/>
      <c r="CY293" s="184"/>
      <c r="CZ293" s="184"/>
      <c r="DA293" s="184"/>
      <c r="DB293" s="184"/>
      <c r="DC293" s="184"/>
      <c r="DD293" s="184"/>
      <c r="DE293" s="184"/>
      <c r="DF293" s="184"/>
      <c r="DG293" s="184"/>
      <c r="DH293" s="184"/>
      <c r="DI293" s="184"/>
      <c r="DJ293" s="184"/>
      <c r="DK293" s="184"/>
      <c r="DL293" s="184"/>
      <c r="DM293" s="184"/>
      <c r="DN293" s="184"/>
      <c r="DO293" s="184"/>
      <c r="DP293" s="184"/>
      <c r="DQ293" s="184"/>
      <c r="DR293" s="184"/>
      <c r="DS293" s="184"/>
      <c r="DT293" s="184"/>
      <c r="DU293" s="184"/>
      <c r="DV293" s="184"/>
      <c r="DW293" s="184"/>
      <c r="DX293" s="184"/>
      <c r="DY293" s="184"/>
      <c r="DZ293" s="184"/>
      <c r="EA293" s="184"/>
      <c r="EB293" s="184"/>
      <c r="EC293" s="184"/>
      <c r="ED293" s="184"/>
      <c r="EE293" s="184"/>
      <c r="EF293" s="184"/>
      <c r="EG293" s="184"/>
      <c r="EH293" s="184"/>
      <c r="EI293" s="184"/>
      <c r="EJ293" s="184"/>
      <c r="EK293" s="184"/>
      <c r="EL293" s="184"/>
      <c r="EM293" s="184"/>
      <c r="EN293" s="184"/>
      <c r="EO293" s="184"/>
      <c r="EP293" s="184"/>
      <c r="EQ293" s="184"/>
      <c r="ER293" s="184"/>
      <c r="ES293" s="184"/>
      <c r="ET293" s="184"/>
      <c r="EU293" s="184"/>
      <c r="EV293" s="184"/>
      <c r="EW293" s="184"/>
      <c r="EX293" s="184"/>
      <c r="EY293" s="184"/>
      <c r="EZ293" s="184"/>
      <c r="FA293" s="184"/>
      <c r="FB293" s="184"/>
      <c r="FC293" s="184"/>
      <c r="FD293" s="184"/>
      <c r="FE293" s="184"/>
      <c r="FF293" s="184"/>
      <c r="FG293" s="184"/>
      <c r="FH293" s="184"/>
      <c r="FI293" s="184"/>
      <c r="FJ293" s="184"/>
      <c r="FK293" s="184"/>
    </row>
    <row r="294" spans="1:16384" ht="21" customHeight="1" x14ac:dyDescent="0.15">
      <c r="A294" s="38">
        <v>287</v>
      </c>
      <c r="B294" s="38" t="s">
        <v>348</v>
      </c>
      <c r="C294" s="169"/>
      <c r="D294" s="38"/>
      <c r="E294" s="89">
        <v>1</v>
      </c>
      <c r="F294" s="38">
        <v>1</v>
      </c>
      <c r="G294" s="38">
        <v>1</v>
      </c>
      <c r="H294" s="38"/>
      <c r="I294" s="38"/>
      <c r="J294" s="38">
        <v>1</v>
      </c>
      <c r="K294" s="38">
        <v>1</v>
      </c>
      <c r="L294" s="38">
        <v>1</v>
      </c>
      <c r="M294" s="38"/>
      <c r="N294" s="38"/>
      <c r="O294" s="38"/>
      <c r="P294" s="38"/>
      <c r="Q294" s="38">
        <v>1</v>
      </c>
      <c r="R294" s="38">
        <v>1</v>
      </c>
      <c r="S294" s="38">
        <v>1</v>
      </c>
      <c r="T294" s="89"/>
      <c r="U294" s="170" t="s">
        <v>595</v>
      </c>
      <c r="V294" s="38"/>
      <c r="W294" s="38"/>
      <c r="X294" s="38">
        <v>1</v>
      </c>
      <c r="Y294" s="89">
        <v>1</v>
      </c>
      <c r="Z294" s="38"/>
      <c r="AA294" s="89">
        <v>1</v>
      </c>
      <c r="AB294" s="38">
        <v>1</v>
      </c>
      <c r="AC294" s="89"/>
      <c r="AD294" s="38"/>
      <c r="AE294" s="38"/>
      <c r="AF294" s="171" t="s">
        <v>1098</v>
      </c>
      <c r="AG294" s="108"/>
      <c r="AH294" s="108"/>
      <c r="AI294" s="184"/>
      <c r="AJ294" s="184"/>
      <c r="AK294" s="184"/>
      <c r="AL294" s="184"/>
      <c r="AM294" s="184"/>
      <c r="AN294" s="184"/>
      <c r="AO294" s="184"/>
      <c r="AP294" s="184"/>
      <c r="AQ294" s="184"/>
      <c r="AR294" s="184"/>
      <c r="AS294" s="184"/>
      <c r="AT294" s="184"/>
      <c r="AU294" s="184"/>
      <c r="AV294" s="184"/>
      <c r="AW294" s="184"/>
      <c r="AX294" s="184"/>
      <c r="AY294" s="184"/>
      <c r="AZ294" s="184"/>
      <c r="BA294" s="184"/>
      <c r="BB294" s="184"/>
      <c r="BC294" s="184"/>
      <c r="BD294" s="184"/>
      <c r="BE294" s="184"/>
      <c r="BF294" s="184"/>
      <c r="BG294" s="184"/>
      <c r="BH294" s="184"/>
      <c r="BI294" s="184"/>
      <c r="BJ294" s="184"/>
      <c r="BK294" s="184"/>
      <c r="BL294" s="184"/>
      <c r="BM294" s="184"/>
      <c r="BN294" s="184"/>
      <c r="BO294" s="184"/>
      <c r="BP294" s="184"/>
      <c r="BQ294" s="184"/>
      <c r="BR294" s="184"/>
      <c r="BS294" s="184"/>
      <c r="BT294" s="184"/>
      <c r="BU294" s="184"/>
      <c r="BV294" s="184"/>
      <c r="BW294" s="184"/>
      <c r="BX294" s="184"/>
      <c r="BY294" s="184"/>
      <c r="BZ294" s="184"/>
      <c r="CA294" s="184"/>
      <c r="CB294" s="184"/>
      <c r="CC294" s="184"/>
      <c r="CD294" s="184"/>
      <c r="CE294" s="184"/>
      <c r="CF294" s="184"/>
      <c r="CG294" s="184"/>
      <c r="CH294" s="184"/>
      <c r="CI294" s="184"/>
      <c r="CJ294" s="184"/>
      <c r="CK294" s="184"/>
      <c r="CL294" s="184"/>
      <c r="CM294" s="184"/>
      <c r="CN294" s="184"/>
      <c r="CO294" s="184"/>
      <c r="CP294" s="184"/>
      <c r="CQ294" s="184"/>
      <c r="CR294" s="184"/>
      <c r="CS294" s="184"/>
      <c r="CT294" s="184"/>
      <c r="CU294" s="184"/>
      <c r="CV294" s="184"/>
      <c r="CW294" s="184"/>
      <c r="CX294" s="184"/>
      <c r="CY294" s="184"/>
      <c r="CZ294" s="184"/>
      <c r="DA294" s="184"/>
      <c r="DB294" s="184"/>
      <c r="DC294" s="184"/>
      <c r="DD294" s="184"/>
      <c r="DE294" s="184"/>
      <c r="DF294" s="184"/>
      <c r="DG294" s="184"/>
      <c r="DH294" s="184"/>
      <c r="DI294" s="184"/>
      <c r="DJ294" s="184"/>
      <c r="DK294" s="184"/>
      <c r="DL294" s="184"/>
      <c r="DM294" s="184"/>
      <c r="DN294" s="184"/>
      <c r="DO294" s="184"/>
      <c r="DP294" s="184"/>
      <c r="DQ294" s="184"/>
      <c r="DR294" s="184"/>
      <c r="DS294" s="184"/>
      <c r="DT294" s="184"/>
      <c r="DU294" s="184"/>
      <c r="DV294" s="184"/>
      <c r="DW294" s="184"/>
      <c r="DX294" s="184"/>
      <c r="DY294" s="184"/>
      <c r="DZ294" s="184"/>
      <c r="EA294" s="184"/>
      <c r="EB294" s="184"/>
      <c r="EC294" s="184"/>
      <c r="ED294" s="184"/>
      <c r="EE294" s="184"/>
      <c r="EF294" s="184"/>
      <c r="EG294" s="184"/>
      <c r="EH294" s="184"/>
      <c r="EI294" s="184"/>
      <c r="EJ294" s="184"/>
      <c r="EK294" s="184"/>
      <c r="EL294" s="184"/>
      <c r="EM294" s="184"/>
      <c r="EN294" s="184"/>
      <c r="EO294" s="184"/>
      <c r="EP294" s="184"/>
      <c r="EQ294" s="184"/>
      <c r="ER294" s="184"/>
      <c r="ES294" s="184"/>
      <c r="ET294" s="184"/>
      <c r="EU294" s="184"/>
      <c r="EV294" s="184"/>
      <c r="EW294" s="184"/>
      <c r="EX294" s="184"/>
      <c r="EY294" s="184"/>
      <c r="EZ294" s="184"/>
      <c r="FA294" s="184"/>
      <c r="FB294" s="184"/>
      <c r="FC294" s="184"/>
      <c r="FD294" s="184"/>
      <c r="FE294" s="184"/>
      <c r="FF294" s="184"/>
      <c r="FG294" s="184"/>
      <c r="FH294" s="184"/>
      <c r="FI294" s="184"/>
      <c r="FJ294" s="184"/>
      <c r="FK294" s="184"/>
    </row>
    <row r="295" spans="1:16384" ht="21" customHeight="1" x14ac:dyDescent="0.15">
      <c r="A295" s="38">
        <v>288</v>
      </c>
      <c r="B295" s="38" t="s">
        <v>348</v>
      </c>
      <c r="C295" s="169">
        <v>1</v>
      </c>
      <c r="D295" s="38"/>
      <c r="E295" s="89"/>
      <c r="F295" s="38">
        <v>1</v>
      </c>
      <c r="G295" s="38">
        <v>1</v>
      </c>
      <c r="H295" s="38"/>
      <c r="I295" s="38"/>
      <c r="J295" s="38">
        <v>1</v>
      </c>
      <c r="K295" s="38"/>
      <c r="L295" s="38"/>
      <c r="M295" s="38"/>
      <c r="N295" s="38"/>
      <c r="O295" s="38"/>
      <c r="P295" s="38"/>
      <c r="Q295" s="38"/>
      <c r="R295" s="38"/>
      <c r="S295" s="38"/>
      <c r="T295" s="89"/>
      <c r="U295" s="172"/>
      <c r="V295" s="38">
        <v>1</v>
      </c>
      <c r="W295" s="38"/>
      <c r="X295" s="38"/>
      <c r="Y295" s="89"/>
      <c r="Z295" s="38">
        <v>1</v>
      </c>
      <c r="AA295" s="89"/>
      <c r="AB295" s="38">
        <v>1</v>
      </c>
      <c r="AC295" s="89"/>
      <c r="AD295" s="38"/>
      <c r="AE295" s="38"/>
      <c r="AF295" s="171" t="s">
        <v>1099</v>
      </c>
      <c r="AG295" s="108"/>
      <c r="AH295" s="108"/>
      <c r="AI295" s="184"/>
      <c r="AJ295" s="184"/>
      <c r="AK295" s="184"/>
      <c r="AL295" s="184"/>
      <c r="AM295" s="184"/>
      <c r="AN295" s="184"/>
      <c r="AO295" s="184"/>
      <c r="AP295" s="184"/>
      <c r="AQ295" s="184"/>
      <c r="AR295" s="184"/>
      <c r="AS295" s="184"/>
      <c r="AT295" s="184"/>
      <c r="AU295" s="184"/>
      <c r="AV295" s="184"/>
      <c r="AW295" s="184"/>
      <c r="AX295" s="184"/>
      <c r="AY295" s="184"/>
      <c r="AZ295" s="184"/>
      <c r="BA295" s="184"/>
      <c r="BB295" s="184"/>
      <c r="BC295" s="184"/>
      <c r="BD295" s="184"/>
      <c r="BE295" s="184"/>
      <c r="BF295" s="184"/>
      <c r="BG295" s="184"/>
      <c r="BH295" s="184"/>
      <c r="BI295" s="184"/>
      <c r="BJ295" s="184"/>
      <c r="BK295" s="184"/>
      <c r="BL295" s="184"/>
      <c r="BM295" s="184"/>
      <c r="BN295" s="184"/>
      <c r="BO295" s="184"/>
      <c r="BP295" s="184"/>
      <c r="BQ295" s="184"/>
      <c r="BR295" s="184"/>
      <c r="BS295" s="184"/>
      <c r="BT295" s="184"/>
      <c r="BU295" s="184"/>
      <c r="BV295" s="184"/>
      <c r="BW295" s="184"/>
      <c r="BX295" s="184"/>
      <c r="BY295" s="184"/>
      <c r="BZ295" s="184"/>
      <c r="CA295" s="184"/>
      <c r="CB295" s="184"/>
      <c r="CC295" s="184"/>
      <c r="CD295" s="184"/>
      <c r="CE295" s="184"/>
      <c r="CF295" s="184"/>
      <c r="CG295" s="184"/>
      <c r="CH295" s="184"/>
      <c r="CI295" s="184"/>
      <c r="CJ295" s="184"/>
      <c r="CK295" s="184"/>
      <c r="CL295" s="184"/>
      <c r="CM295" s="184"/>
      <c r="CN295" s="184"/>
      <c r="CO295" s="184"/>
      <c r="CP295" s="184"/>
      <c r="CQ295" s="184"/>
      <c r="CR295" s="184"/>
      <c r="CS295" s="184"/>
      <c r="CT295" s="184"/>
      <c r="CU295" s="184"/>
      <c r="CV295" s="184"/>
      <c r="CW295" s="184"/>
      <c r="CX295" s="184"/>
      <c r="CY295" s="184"/>
      <c r="CZ295" s="184"/>
      <c r="DA295" s="184"/>
      <c r="DB295" s="184"/>
      <c r="DC295" s="184"/>
      <c r="DD295" s="184"/>
      <c r="DE295" s="184"/>
      <c r="DF295" s="184"/>
      <c r="DG295" s="184"/>
      <c r="DH295" s="184"/>
      <c r="DI295" s="184"/>
      <c r="DJ295" s="184"/>
      <c r="DK295" s="184"/>
      <c r="DL295" s="184"/>
      <c r="DM295" s="184"/>
      <c r="DN295" s="184"/>
      <c r="DO295" s="184"/>
      <c r="DP295" s="184"/>
      <c r="DQ295" s="184"/>
      <c r="DR295" s="184"/>
      <c r="DS295" s="184"/>
      <c r="DT295" s="184"/>
      <c r="DU295" s="184"/>
      <c r="DV295" s="184"/>
      <c r="DW295" s="184"/>
      <c r="DX295" s="184"/>
      <c r="DY295" s="184"/>
      <c r="DZ295" s="184"/>
      <c r="EA295" s="184"/>
      <c r="EB295" s="184"/>
      <c r="EC295" s="184"/>
      <c r="ED295" s="184"/>
      <c r="EE295" s="184"/>
      <c r="EF295" s="184"/>
      <c r="EG295" s="184"/>
      <c r="EH295" s="184"/>
      <c r="EI295" s="184"/>
      <c r="EJ295" s="184"/>
      <c r="EK295" s="184"/>
      <c r="EL295" s="184"/>
      <c r="EM295" s="184"/>
      <c r="EN295" s="184"/>
      <c r="EO295" s="184"/>
      <c r="EP295" s="184"/>
      <c r="EQ295" s="184"/>
      <c r="ER295" s="184"/>
      <c r="ES295" s="184"/>
      <c r="ET295" s="184"/>
      <c r="EU295" s="184"/>
      <c r="EV295" s="184"/>
      <c r="EW295" s="184"/>
      <c r="EX295" s="184"/>
      <c r="EY295" s="184"/>
      <c r="EZ295" s="184"/>
      <c r="FA295" s="184"/>
      <c r="FB295" s="184"/>
      <c r="FC295" s="184"/>
      <c r="FD295" s="184"/>
      <c r="FE295" s="184"/>
      <c r="FF295" s="184"/>
      <c r="FG295" s="184"/>
      <c r="FH295" s="184"/>
      <c r="FI295" s="184"/>
      <c r="FJ295" s="184"/>
      <c r="FK295" s="184"/>
    </row>
    <row r="296" spans="1:16384" ht="21" customHeight="1" x14ac:dyDescent="0.15">
      <c r="A296" s="38">
        <v>289</v>
      </c>
      <c r="B296" s="38" t="s">
        <v>348</v>
      </c>
      <c r="C296" s="169">
        <v>1</v>
      </c>
      <c r="D296" s="38"/>
      <c r="E296" s="89"/>
      <c r="F296" s="38">
        <v>1</v>
      </c>
      <c r="G296" s="38">
        <v>1</v>
      </c>
      <c r="H296" s="38"/>
      <c r="I296" s="38">
        <v>1</v>
      </c>
      <c r="J296" s="38">
        <v>1</v>
      </c>
      <c r="K296" s="38">
        <v>1</v>
      </c>
      <c r="L296" s="38">
        <v>1</v>
      </c>
      <c r="M296" s="38"/>
      <c r="N296" s="38"/>
      <c r="O296" s="38"/>
      <c r="P296" s="38"/>
      <c r="Q296" s="38"/>
      <c r="R296" s="38"/>
      <c r="S296" s="38"/>
      <c r="T296" s="89"/>
      <c r="U296" s="172"/>
      <c r="V296" s="38"/>
      <c r="W296" s="38"/>
      <c r="X296" s="38"/>
      <c r="Y296" s="89">
        <v>1</v>
      </c>
      <c r="Z296" s="38"/>
      <c r="AA296" s="89">
        <v>1</v>
      </c>
      <c r="AB296" s="38">
        <v>1</v>
      </c>
      <c r="AC296" s="89"/>
      <c r="AD296" s="38"/>
      <c r="AE296" s="38" t="s">
        <v>596</v>
      </c>
      <c r="AF296" s="171" t="s">
        <v>1100</v>
      </c>
      <c r="AG296" s="108"/>
      <c r="AH296" s="108"/>
      <c r="AI296" s="184"/>
      <c r="AJ296" s="184"/>
      <c r="AK296" s="184"/>
      <c r="AL296" s="184"/>
      <c r="AM296" s="184"/>
      <c r="AN296" s="184"/>
      <c r="AO296" s="184"/>
      <c r="AP296" s="184"/>
      <c r="AQ296" s="184"/>
      <c r="AR296" s="184"/>
      <c r="AS296" s="184"/>
      <c r="AT296" s="184"/>
      <c r="AU296" s="184"/>
      <c r="AV296" s="184"/>
      <c r="AW296" s="184"/>
      <c r="AX296" s="184"/>
      <c r="AY296" s="184"/>
      <c r="AZ296" s="184"/>
      <c r="BA296" s="184"/>
      <c r="BB296" s="184"/>
      <c r="BC296" s="184"/>
      <c r="BD296" s="184"/>
      <c r="BE296" s="184"/>
      <c r="BF296" s="184"/>
      <c r="BG296" s="184"/>
      <c r="BH296" s="184"/>
      <c r="BI296" s="184"/>
      <c r="BJ296" s="184"/>
      <c r="BK296" s="184"/>
      <c r="BL296" s="184"/>
      <c r="BM296" s="184"/>
      <c r="BN296" s="184"/>
      <c r="BO296" s="184"/>
      <c r="BP296" s="184"/>
      <c r="BQ296" s="184"/>
      <c r="BR296" s="184"/>
      <c r="BS296" s="184"/>
      <c r="BT296" s="184"/>
      <c r="BU296" s="184"/>
      <c r="BV296" s="184"/>
      <c r="BW296" s="184"/>
      <c r="BX296" s="184"/>
      <c r="BY296" s="184"/>
      <c r="BZ296" s="184"/>
      <c r="CA296" s="184"/>
      <c r="CB296" s="184"/>
      <c r="CC296" s="184"/>
      <c r="CD296" s="184"/>
      <c r="CE296" s="184"/>
      <c r="CF296" s="184"/>
      <c r="CG296" s="184"/>
      <c r="CH296" s="184"/>
      <c r="CI296" s="184"/>
      <c r="CJ296" s="184"/>
      <c r="CK296" s="184"/>
      <c r="CL296" s="184"/>
      <c r="CM296" s="184"/>
      <c r="CN296" s="184"/>
      <c r="CO296" s="184"/>
      <c r="CP296" s="184"/>
      <c r="CQ296" s="184"/>
      <c r="CR296" s="184"/>
      <c r="CS296" s="184"/>
      <c r="CT296" s="184"/>
      <c r="CU296" s="184"/>
      <c r="CV296" s="184"/>
      <c r="CW296" s="184"/>
      <c r="CX296" s="184"/>
      <c r="CY296" s="184"/>
      <c r="CZ296" s="184"/>
      <c r="DA296" s="184"/>
      <c r="DB296" s="184"/>
      <c r="DC296" s="184"/>
      <c r="DD296" s="184"/>
      <c r="DE296" s="184"/>
      <c r="DF296" s="184"/>
      <c r="DG296" s="184"/>
      <c r="DH296" s="184"/>
      <c r="DI296" s="184"/>
      <c r="DJ296" s="184"/>
      <c r="DK296" s="184"/>
      <c r="DL296" s="184"/>
      <c r="DM296" s="184"/>
      <c r="DN296" s="184"/>
      <c r="DO296" s="184"/>
      <c r="DP296" s="184"/>
      <c r="DQ296" s="184"/>
      <c r="DR296" s="184"/>
      <c r="DS296" s="184"/>
      <c r="DT296" s="184"/>
      <c r="DU296" s="184"/>
      <c r="DV296" s="184"/>
      <c r="DW296" s="184"/>
      <c r="DX296" s="184"/>
      <c r="DY296" s="184"/>
      <c r="DZ296" s="184"/>
      <c r="EA296" s="184"/>
      <c r="EB296" s="184"/>
      <c r="EC296" s="184"/>
      <c r="ED296" s="184"/>
      <c r="EE296" s="184"/>
      <c r="EF296" s="184"/>
      <c r="EG296" s="184"/>
      <c r="EH296" s="184"/>
      <c r="EI296" s="184"/>
      <c r="EJ296" s="184"/>
      <c r="EK296" s="184"/>
      <c r="EL296" s="184"/>
      <c r="EM296" s="184"/>
      <c r="EN296" s="184"/>
      <c r="EO296" s="184"/>
      <c r="EP296" s="184"/>
      <c r="EQ296" s="184"/>
      <c r="ER296" s="184"/>
      <c r="ES296" s="184"/>
      <c r="ET296" s="184"/>
      <c r="EU296" s="184"/>
      <c r="EV296" s="184"/>
      <c r="EW296" s="184"/>
      <c r="EX296" s="184"/>
      <c r="EY296" s="184"/>
      <c r="EZ296" s="184"/>
      <c r="FA296" s="184"/>
      <c r="FB296" s="184"/>
      <c r="FC296" s="184"/>
      <c r="FD296" s="184"/>
      <c r="FE296" s="184"/>
      <c r="FF296" s="184"/>
      <c r="FG296" s="184"/>
      <c r="FH296" s="184"/>
      <c r="FI296" s="184"/>
      <c r="FJ296" s="184"/>
      <c r="FK296" s="184"/>
    </row>
    <row r="297" spans="1:16384" ht="21" customHeight="1" x14ac:dyDescent="0.15">
      <c r="A297" s="38">
        <v>290</v>
      </c>
      <c r="B297" s="38" t="s">
        <v>348</v>
      </c>
      <c r="C297" s="169"/>
      <c r="D297" s="38"/>
      <c r="E297" s="89"/>
      <c r="F297" s="38">
        <v>1</v>
      </c>
      <c r="G297" s="38">
        <v>1</v>
      </c>
      <c r="H297" s="38"/>
      <c r="I297" s="38">
        <v>1</v>
      </c>
      <c r="J297" s="38">
        <v>1</v>
      </c>
      <c r="K297" s="38">
        <v>1</v>
      </c>
      <c r="L297" s="38"/>
      <c r="M297" s="38"/>
      <c r="N297" s="38"/>
      <c r="O297" s="38"/>
      <c r="P297" s="38"/>
      <c r="Q297" s="38"/>
      <c r="R297" s="38"/>
      <c r="S297" s="38"/>
      <c r="T297" s="89"/>
      <c r="U297" s="172"/>
      <c r="V297" s="38"/>
      <c r="W297" s="38"/>
      <c r="X297" s="38">
        <v>1</v>
      </c>
      <c r="Y297" s="89">
        <v>1</v>
      </c>
      <c r="Z297" s="38"/>
      <c r="AA297" s="89">
        <v>1</v>
      </c>
      <c r="AB297" s="38">
        <v>1</v>
      </c>
      <c r="AC297" s="89"/>
      <c r="AD297" s="38"/>
      <c r="AE297" s="38"/>
      <c r="AF297" s="171" t="s">
        <v>1101</v>
      </c>
      <c r="AG297" s="108"/>
      <c r="AH297" s="108"/>
      <c r="AI297" s="184"/>
      <c r="AJ297" s="184"/>
      <c r="AK297" s="184"/>
      <c r="AL297" s="184"/>
      <c r="AM297" s="184"/>
      <c r="AN297" s="184"/>
      <c r="AO297" s="184"/>
      <c r="AP297" s="184"/>
      <c r="AQ297" s="184"/>
      <c r="AR297" s="184"/>
      <c r="AS297" s="184"/>
      <c r="AT297" s="184"/>
      <c r="AU297" s="184"/>
      <c r="AV297" s="184"/>
      <c r="AW297" s="184"/>
      <c r="AX297" s="184"/>
      <c r="AY297" s="184"/>
      <c r="AZ297" s="184"/>
      <c r="BA297" s="184"/>
      <c r="BB297" s="184"/>
      <c r="BC297" s="184"/>
      <c r="BD297" s="184"/>
      <c r="BE297" s="184"/>
      <c r="BF297" s="184"/>
      <c r="BG297" s="184"/>
      <c r="BH297" s="184"/>
      <c r="BI297" s="184"/>
      <c r="BJ297" s="184"/>
      <c r="BK297" s="184"/>
      <c r="BL297" s="184"/>
      <c r="BM297" s="184"/>
      <c r="BN297" s="184"/>
      <c r="BO297" s="184"/>
      <c r="BP297" s="184"/>
      <c r="BQ297" s="184"/>
      <c r="BR297" s="184"/>
      <c r="BS297" s="184"/>
      <c r="BT297" s="184"/>
      <c r="BU297" s="184"/>
      <c r="BV297" s="184"/>
      <c r="BW297" s="184"/>
      <c r="BX297" s="184"/>
      <c r="BY297" s="184"/>
      <c r="BZ297" s="184"/>
      <c r="CA297" s="184"/>
      <c r="CB297" s="184"/>
      <c r="CC297" s="184"/>
      <c r="CD297" s="184"/>
      <c r="CE297" s="184"/>
      <c r="CF297" s="184"/>
      <c r="CG297" s="184"/>
      <c r="CH297" s="184"/>
      <c r="CI297" s="184"/>
      <c r="CJ297" s="184"/>
      <c r="CK297" s="184"/>
      <c r="CL297" s="184"/>
      <c r="CM297" s="184"/>
      <c r="CN297" s="184"/>
      <c r="CO297" s="184"/>
      <c r="CP297" s="184"/>
      <c r="CQ297" s="184"/>
      <c r="CR297" s="184"/>
      <c r="CS297" s="184"/>
      <c r="CT297" s="184"/>
      <c r="CU297" s="184"/>
      <c r="CV297" s="184"/>
      <c r="CW297" s="184"/>
      <c r="CX297" s="184"/>
      <c r="CY297" s="184"/>
      <c r="CZ297" s="184"/>
      <c r="DA297" s="184"/>
      <c r="DB297" s="184"/>
      <c r="DC297" s="184"/>
      <c r="DD297" s="184"/>
      <c r="DE297" s="184"/>
      <c r="DF297" s="184"/>
      <c r="DG297" s="184"/>
      <c r="DH297" s="184"/>
      <c r="DI297" s="184"/>
      <c r="DJ297" s="184"/>
      <c r="DK297" s="184"/>
      <c r="DL297" s="184"/>
      <c r="DM297" s="184"/>
      <c r="DN297" s="184"/>
      <c r="DO297" s="184"/>
      <c r="DP297" s="184"/>
      <c r="DQ297" s="184"/>
      <c r="DR297" s="184"/>
      <c r="DS297" s="184"/>
      <c r="DT297" s="184"/>
      <c r="DU297" s="184"/>
      <c r="DV297" s="184"/>
      <c r="DW297" s="184"/>
      <c r="DX297" s="184"/>
      <c r="DY297" s="184"/>
      <c r="DZ297" s="184"/>
      <c r="EA297" s="184"/>
      <c r="EB297" s="184"/>
      <c r="EC297" s="184"/>
      <c r="ED297" s="184"/>
      <c r="EE297" s="184"/>
      <c r="EF297" s="184"/>
      <c r="EG297" s="184"/>
      <c r="EH297" s="184"/>
      <c r="EI297" s="184"/>
      <c r="EJ297" s="184"/>
      <c r="EK297" s="184"/>
      <c r="EL297" s="184"/>
      <c r="EM297" s="184"/>
      <c r="EN297" s="184"/>
      <c r="EO297" s="184"/>
      <c r="EP297" s="184"/>
      <c r="EQ297" s="184"/>
      <c r="ER297" s="184"/>
      <c r="ES297" s="184"/>
      <c r="ET297" s="184"/>
      <c r="EU297" s="184"/>
      <c r="EV297" s="184"/>
      <c r="EW297" s="184"/>
      <c r="EX297" s="184"/>
      <c r="EY297" s="184"/>
      <c r="EZ297" s="184"/>
      <c r="FA297" s="184"/>
      <c r="FB297" s="184"/>
      <c r="FC297" s="184"/>
      <c r="FD297" s="184"/>
      <c r="FE297" s="184"/>
      <c r="FF297" s="184"/>
      <c r="FG297" s="184"/>
      <c r="FH297" s="184"/>
      <c r="FI297" s="184"/>
      <c r="FJ297" s="184"/>
      <c r="FK297" s="184"/>
    </row>
    <row r="298" spans="1:16384" ht="21" customHeight="1" x14ac:dyDescent="0.15">
      <c r="A298" s="38">
        <v>291</v>
      </c>
      <c r="B298" s="38" t="s">
        <v>348</v>
      </c>
      <c r="C298" s="169">
        <v>1</v>
      </c>
      <c r="D298" s="38"/>
      <c r="E298" s="89"/>
      <c r="F298" s="38">
        <v>1</v>
      </c>
      <c r="G298" s="38">
        <v>1</v>
      </c>
      <c r="H298" s="38"/>
      <c r="I298" s="38">
        <v>1</v>
      </c>
      <c r="J298" s="38">
        <v>1</v>
      </c>
      <c r="K298" s="38">
        <v>1</v>
      </c>
      <c r="L298" s="38">
        <v>1</v>
      </c>
      <c r="M298" s="38"/>
      <c r="N298" s="38"/>
      <c r="O298" s="38"/>
      <c r="P298" s="38"/>
      <c r="Q298" s="38"/>
      <c r="R298" s="38"/>
      <c r="S298" s="38"/>
      <c r="T298" s="89"/>
      <c r="U298" s="172"/>
      <c r="V298" s="38">
        <v>1</v>
      </c>
      <c r="W298" s="38"/>
      <c r="X298" s="38"/>
      <c r="Y298" s="89">
        <v>1</v>
      </c>
      <c r="Z298" s="38">
        <v>1</v>
      </c>
      <c r="AA298" s="89"/>
      <c r="AB298" s="38">
        <v>1</v>
      </c>
      <c r="AC298" s="89"/>
      <c r="AD298" s="38"/>
      <c r="AE298" s="38"/>
      <c r="AF298" s="171" t="s">
        <v>1102</v>
      </c>
      <c r="AG298" s="108"/>
      <c r="AH298" s="108"/>
      <c r="AI298" s="184"/>
      <c r="AJ298" s="184"/>
      <c r="AK298" s="184"/>
      <c r="AL298" s="184"/>
      <c r="AM298" s="184"/>
      <c r="AN298" s="184"/>
      <c r="AO298" s="184"/>
      <c r="AP298" s="184"/>
      <c r="AQ298" s="184"/>
      <c r="AR298" s="184"/>
      <c r="AS298" s="184"/>
      <c r="AT298" s="184"/>
      <c r="AU298" s="184"/>
      <c r="AV298" s="184"/>
      <c r="AW298" s="184"/>
      <c r="AX298" s="184"/>
      <c r="AY298" s="184"/>
      <c r="AZ298" s="184"/>
      <c r="BA298" s="184"/>
      <c r="BB298" s="184"/>
      <c r="BC298" s="184"/>
      <c r="BD298" s="184"/>
      <c r="BE298" s="184"/>
      <c r="BF298" s="184"/>
      <c r="BG298" s="184"/>
      <c r="BH298" s="184"/>
      <c r="BI298" s="184"/>
      <c r="BJ298" s="184"/>
      <c r="BK298" s="184"/>
      <c r="BL298" s="184"/>
      <c r="BM298" s="184"/>
      <c r="BN298" s="184"/>
      <c r="BO298" s="184"/>
      <c r="BP298" s="184"/>
      <c r="BQ298" s="184"/>
      <c r="BR298" s="184"/>
      <c r="BS298" s="184"/>
      <c r="BT298" s="184"/>
      <c r="BU298" s="184"/>
      <c r="BV298" s="184"/>
      <c r="BW298" s="184"/>
      <c r="BX298" s="184"/>
      <c r="BY298" s="184"/>
      <c r="BZ298" s="184"/>
      <c r="CA298" s="184"/>
      <c r="CB298" s="184"/>
      <c r="CC298" s="184"/>
      <c r="CD298" s="184"/>
      <c r="CE298" s="184"/>
      <c r="CF298" s="184"/>
      <c r="CG298" s="184"/>
      <c r="CH298" s="184"/>
      <c r="CI298" s="184"/>
      <c r="CJ298" s="184"/>
      <c r="CK298" s="184"/>
      <c r="CL298" s="184"/>
      <c r="CM298" s="184"/>
      <c r="CN298" s="184"/>
      <c r="CO298" s="184"/>
      <c r="CP298" s="184"/>
      <c r="CQ298" s="184"/>
      <c r="CR298" s="184"/>
      <c r="CS298" s="184"/>
      <c r="CT298" s="184"/>
      <c r="CU298" s="184"/>
      <c r="CV298" s="184"/>
      <c r="CW298" s="184"/>
      <c r="CX298" s="184"/>
      <c r="CY298" s="184"/>
      <c r="CZ298" s="184"/>
      <c r="DA298" s="184"/>
      <c r="DB298" s="184"/>
      <c r="DC298" s="184"/>
      <c r="DD298" s="184"/>
      <c r="DE298" s="184"/>
      <c r="DF298" s="184"/>
      <c r="DG298" s="184"/>
      <c r="DH298" s="184"/>
      <c r="DI298" s="184"/>
      <c r="DJ298" s="184"/>
      <c r="DK298" s="184"/>
      <c r="DL298" s="184"/>
      <c r="DM298" s="184"/>
      <c r="DN298" s="184"/>
      <c r="DO298" s="184"/>
      <c r="DP298" s="184"/>
      <c r="DQ298" s="184"/>
      <c r="DR298" s="184"/>
      <c r="DS298" s="184"/>
      <c r="DT298" s="184"/>
      <c r="DU298" s="184"/>
      <c r="DV298" s="184"/>
      <c r="DW298" s="184"/>
      <c r="DX298" s="184"/>
      <c r="DY298" s="184"/>
      <c r="DZ298" s="184"/>
      <c r="EA298" s="184"/>
      <c r="EB298" s="184"/>
      <c r="EC298" s="184"/>
      <c r="ED298" s="184"/>
      <c r="EE298" s="184"/>
      <c r="EF298" s="184"/>
      <c r="EG298" s="184"/>
      <c r="EH298" s="184"/>
      <c r="EI298" s="184"/>
      <c r="EJ298" s="184"/>
      <c r="EK298" s="184"/>
      <c r="EL298" s="184"/>
      <c r="EM298" s="184"/>
      <c r="EN298" s="184"/>
      <c r="EO298" s="184"/>
      <c r="EP298" s="184"/>
      <c r="EQ298" s="184"/>
      <c r="ER298" s="184"/>
      <c r="ES298" s="184"/>
      <c r="ET298" s="184"/>
      <c r="EU298" s="184"/>
      <c r="EV298" s="184"/>
      <c r="EW298" s="184"/>
      <c r="EX298" s="184"/>
      <c r="EY298" s="184"/>
      <c r="EZ298" s="184"/>
      <c r="FA298" s="184"/>
      <c r="FB298" s="184"/>
      <c r="FC298" s="184"/>
      <c r="FD298" s="184"/>
      <c r="FE298" s="184"/>
      <c r="FF298" s="184"/>
      <c r="FG298" s="184"/>
      <c r="FH298" s="184"/>
      <c r="FI298" s="184"/>
      <c r="FJ298" s="184"/>
      <c r="FK298" s="184"/>
    </row>
    <row r="299" spans="1:16384" ht="21" customHeight="1" x14ac:dyDescent="0.15">
      <c r="A299" s="38">
        <v>292</v>
      </c>
      <c r="B299" s="38" t="s">
        <v>348</v>
      </c>
      <c r="C299" s="169">
        <v>1</v>
      </c>
      <c r="D299" s="38"/>
      <c r="E299" s="89"/>
      <c r="F299" s="38">
        <v>1</v>
      </c>
      <c r="G299" s="38">
        <v>1</v>
      </c>
      <c r="H299" s="38"/>
      <c r="I299" s="38"/>
      <c r="J299" s="38">
        <v>1</v>
      </c>
      <c r="K299" s="38"/>
      <c r="L299" s="38"/>
      <c r="M299" s="38"/>
      <c r="N299" s="38"/>
      <c r="O299" s="38"/>
      <c r="P299" s="38"/>
      <c r="Q299" s="38"/>
      <c r="R299" s="38">
        <v>1</v>
      </c>
      <c r="S299" s="38"/>
      <c r="T299" s="89"/>
      <c r="U299" s="172" t="s">
        <v>597</v>
      </c>
      <c r="V299" s="38">
        <v>1</v>
      </c>
      <c r="W299" s="38">
        <v>1</v>
      </c>
      <c r="X299" s="38"/>
      <c r="Y299" s="89">
        <v>1</v>
      </c>
      <c r="Z299" s="38">
        <v>1</v>
      </c>
      <c r="AA299" s="89"/>
      <c r="AB299" s="38">
        <v>1</v>
      </c>
      <c r="AC299" s="89"/>
      <c r="AD299" s="38"/>
      <c r="AE299" s="38"/>
      <c r="AF299" s="171" t="s">
        <v>1103</v>
      </c>
      <c r="AG299" s="108"/>
      <c r="AH299" s="108"/>
      <c r="AI299" s="184"/>
      <c r="AJ299" s="184"/>
      <c r="AK299" s="184"/>
      <c r="AL299" s="184"/>
      <c r="AM299" s="184"/>
      <c r="AN299" s="184"/>
      <c r="AO299" s="184"/>
      <c r="AP299" s="184"/>
      <c r="AQ299" s="184"/>
      <c r="AR299" s="184"/>
      <c r="AS299" s="184"/>
      <c r="AT299" s="184"/>
      <c r="AU299" s="184"/>
      <c r="AV299" s="184"/>
      <c r="AW299" s="184"/>
      <c r="AX299" s="184"/>
      <c r="AY299" s="184"/>
      <c r="AZ299" s="184"/>
      <c r="BA299" s="184"/>
      <c r="BB299" s="184"/>
      <c r="BC299" s="184"/>
      <c r="BD299" s="184"/>
      <c r="BE299" s="184"/>
      <c r="BF299" s="184"/>
      <c r="BG299" s="184"/>
      <c r="BH299" s="184"/>
      <c r="BI299" s="184"/>
      <c r="BJ299" s="184"/>
      <c r="BK299" s="184"/>
      <c r="BL299" s="184"/>
      <c r="BM299" s="184"/>
      <c r="BN299" s="184"/>
      <c r="BO299" s="184"/>
      <c r="BP299" s="184"/>
      <c r="BQ299" s="184"/>
      <c r="BR299" s="184"/>
      <c r="BS299" s="184"/>
      <c r="BT299" s="184"/>
      <c r="BU299" s="184"/>
      <c r="BV299" s="184"/>
      <c r="BW299" s="184"/>
      <c r="BX299" s="184"/>
      <c r="BY299" s="184"/>
      <c r="BZ299" s="184"/>
      <c r="CA299" s="184"/>
      <c r="CB299" s="184"/>
      <c r="CC299" s="184"/>
      <c r="CD299" s="184"/>
      <c r="CE299" s="184"/>
      <c r="CF299" s="184"/>
      <c r="CG299" s="184"/>
      <c r="CH299" s="184"/>
      <c r="CI299" s="184"/>
      <c r="CJ299" s="184"/>
      <c r="CK299" s="184"/>
      <c r="CL299" s="184"/>
      <c r="CM299" s="184"/>
      <c r="CN299" s="184"/>
      <c r="CO299" s="184"/>
      <c r="CP299" s="184"/>
      <c r="CQ299" s="184"/>
      <c r="CR299" s="184"/>
      <c r="CS299" s="184"/>
      <c r="CT299" s="184"/>
      <c r="CU299" s="184"/>
      <c r="CV299" s="184"/>
      <c r="CW299" s="184"/>
      <c r="CX299" s="184"/>
      <c r="CY299" s="184"/>
      <c r="CZ299" s="184"/>
      <c r="DA299" s="184"/>
      <c r="DB299" s="184"/>
      <c r="DC299" s="184"/>
      <c r="DD299" s="184"/>
      <c r="DE299" s="184"/>
      <c r="DF299" s="184"/>
      <c r="DG299" s="184"/>
      <c r="DH299" s="184"/>
      <c r="DI299" s="184"/>
      <c r="DJ299" s="184"/>
      <c r="DK299" s="184"/>
      <c r="DL299" s="184"/>
      <c r="DM299" s="184"/>
      <c r="DN299" s="184"/>
      <c r="DO299" s="184"/>
      <c r="DP299" s="184"/>
      <c r="DQ299" s="184"/>
      <c r="DR299" s="184"/>
      <c r="DS299" s="184"/>
      <c r="DT299" s="184"/>
      <c r="DU299" s="184"/>
      <c r="DV299" s="184"/>
      <c r="DW299" s="184"/>
      <c r="DX299" s="184"/>
      <c r="DY299" s="184"/>
      <c r="DZ299" s="184"/>
      <c r="EA299" s="184"/>
      <c r="EB299" s="184"/>
      <c r="EC299" s="184"/>
      <c r="ED299" s="184"/>
      <c r="EE299" s="184"/>
      <c r="EF299" s="184"/>
      <c r="EG299" s="184"/>
      <c r="EH299" s="184"/>
      <c r="EI299" s="184"/>
      <c r="EJ299" s="184"/>
      <c r="EK299" s="184"/>
      <c r="EL299" s="184"/>
      <c r="EM299" s="184"/>
      <c r="EN299" s="184"/>
      <c r="EO299" s="184"/>
      <c r="EP299" s="184"/>
      <c r="EQ299" s="184"/>
      <c r="ER299" s="184"/>
      <c r="ES299" s="184"/>
      <c r="ET299" s="184"/>
      <c r="EU299" s="184"/>
      <c r="EV299" s="184"/>
      <c r="EW299" s="184"/>
      <c r="EX299" s="184"/>
      <c r="EY299" s="184"/>
      <c r="EZ299" s="184"/>
      <c r="FA299" s="184"/>
      <c r="FB299" s="184"/>
      <c r="FC299" s="184"/>
      <c r="FD299" s="184"/>
      <c r="FE299" s="184"/>
      <c r="FF299" s="184"/>
      <c r="FG299" s="184"/>
      <c r="FH299" s="184"/>
      <c r="FI299" s="184"/>
      <c r="FJ299" s="184"/>
      <c r="FK299" s="184"/>
    </row>
    <row r="300" spans="1:16384" ht="21" customHeight="1" x14ac:dyDescent="0.15">
      <c r="A300" s="38">
        <v>293</v>
      </c>
      <c r="B300" s="38" t="s">
        <v>348</v>
      </c>
      <c r="C300" s="169">
        <v>1</v>
      </c>
      <c r="D300" s="38"/>
      <c r="E300" s="89"/>
      <c r="F300" s="38">
        <v>1</v>
      </c>
      <c r="G300" s="38">
        <v>1</v>
      </c>
      <c r="H300" s="38"/>
      <c r="I300" s="38"/>
      <c r="J300" s="38"/>
      <c r="K300" s="38"/>
      <c r="L300" s="38">
        <v>1</v>
      </c>
      <c r="M300" s="38"/>
      <c r="N300" s="38"/>
      <c r="O300" s="38"/>
      <c r="P300" s="38"/>
      <c r="Q300" s="38"/>
      <c r="R300" s="38"/>
      <c r="S300" s="38"/>
      <c r="T300" s="89"/>
      <c r="U300" s="172" t="s">
        <v>254</v>
      </c>
      <c r="V300" s="38">
        <v>1</v>
      </c>
      <c r="W300" s="38"/>
      <c r="X300" s="38">
        <v>1</v>
      </c>
      <c r="Y300" s="89">
        <v>1</v>
      </c>
      <c r="Z300" s="38"/>
      <c r="AA300" s="89">
        <v>1</v>
      </c>
      <c r="AB300" s="38">
        <v>1</v>
      </c>
      <c r="AC300" s="89"/>
      <c r="AD300" s="38"/>
      <c r="AE300" s="183" t="s">
        <v>598</v>
      </c>
      <c r="AF300" s="171" t="s">
        <v>1104</v>
      </c>
      <c r="AG300" s="108"/>
      <c r="AH300" s="108"/>
      <c r="AI300" s="184"/>
      <c r="AJ300" s="184"/>
      <c r="AK300" s="184"/>
      <c r="AL300" s="184"/>
      <c r="AM300" s="184"/>
      <c r="AN300" s="184"/>
      <c r="AO300" s="184"/>
      <c r="AP300" s="184"/>
      <c r="AQ300" s="184"/>
      <c r="AR300" s="184"/>
      <c r="AS300" s="184"/>
      <c r="AT300" s="184"/>
      <c r="AU300" s="184"/>
      <c r="AV300" s="184"/>
      <c r="AW300" s="184"/>
      <c r="AX300" s="184"/>
      <c r="AY300" s="184"/>
      <c r="AZ300" s="184"/>
      <c r="BA300" s="184"/>
      <c r="BB300" s="184"/>
      <c r="BC300" s="184"/>
      <c r="BD300" s="184"/>
      <c r="BE300" s="184"/>
      <c r="BF300" s="184"/>
      <c r="BG300" s="184"/>
      <c r="BH300" s="184"/>
      <c r="BI300" s="184"/>
      <c r="BJ300" s="184"/>
      <c r="BK300" s="184"/>
      <c r="BL300" s="184"/>
      <c r="BM300" s="184"/>
      <c r="BN300" s="184"/>
      <c r="BO300" s="184"/>
      <c r="BP300" s="184"/>
      <c r="BQ300" s="184"/>
      <c r="BR300" s="184"/>
      <c r="BS300" s="184"/>
      <c r="BT300" s="184"/>
      <c r="BU300" s="184"/>
      <c r="BV300" s="184"/>
      <c r="BW300" s="184"/>
      <c r="BX300" s="184"/>
      <c r="BY300" s="184"/>
      <c r="BZ300" s="184"/>
      <c r="CA300" s="184"/>
      <c r="CB300" s="184"/>
      <c r="CC300" s="184"/>
      <c r="CD300" s="184"/>
      <c r="CE300" s="184"/>
      <c r="CF300" s="184"/>
      <c r="CG300" s="184"/>
      <c r="CH300" s="184"/>
      <c r="CI300" s="184"/>
      <c r="CJ300" s="184"/>
      <c r="CK300" s="184"/>
      <c r="CL300" s="184"/>
      <c r="CM300" s="184"/>
      <c r="CN300" s="184"/>
      <c r="CO300" s="184"/>
      <c r="CP300" s="184"/>
      <c r="CQ300" s="184"/>
      <c r="CR300" s="184"/>
      <c r="CS300" s="184"/>
      <c r="CT300" s="184"/>
      <c r="CU300" s="184"/>
      <c r="CV300" s="184"/>
      <c r="CW300" s="184"/>
      <c r="CX300" s="184"/>
      <c r="CY300" s="184"/>
      <c r="CZ300" s="184"/>
      <c r="DA300" s="184"/>
      <c r="DB300" s="184"/>
      <c r="DC300" s="184"/>
      <c r="DD300" s="184"/>
      <c r="DE300" s="184"/>
      <c r="DF300" s="184"/>
      <c r="DG300" s="184"/>
      <c r="DH300" s="184"/>
      <c r="DI300" s="184"/>
      <c r="DJ300" s="184"/>
      <c r="DK300" s="184"/>
      <c r="DL300" s="184"/>
      <c r="DM300" s="184"/>
      <c r="DN300" s="184"/>
      <c r="DO300" s="184"/>
      <c r="DP300" s="184"/>
      <c r="DQ300" s="184"/>
      <c r="DR300" s="184"/>
      <c r="DS300" s="184"/>
      <c r="DT300" s="184"/>
      <c r="DU300" s="184"/>
      <c r="DV300" s="184"/>
      <c r="DW300" s="184"/>
      <c r="DX300" s="184"/>
      <c r="DY300" s="184"/>
      <c r="DZ300" s="184"/>
      <c r="EA300" s="184"/>
      <c r="EB300" s="184"/>
      <c r="EC300" s="184"/>
      <c r="ED300" s="184"/>
      <c r="EE300" s="184"/>
      <c r="EF300" s="184"/>
      <c r="EG300" s="184"/>
      <c r="EH300" s="184"/>
      <c r="EI300" s="184"/>
      <c r="EJ300" s="184"/>
      <c r="EK300" s="184"/>
      <c r="EL300" s="184"/>
      <c r="EM300" s="184"/>
      <c r="EN300" s="184"/>
      <c r="EO300" s="184"/>
      <c r="EP300" s="184"/>
      <c r="EQ300" s="184"/>
      <c r="ER300" s="184"/>
      <c r="ES300" s="184"/>
      <c r="ET300" s="184"/>
      <c r="EU300" s="184"/>
      <c r="EV300" s="184"/>
      <c r="EW300" s="184"/>
      <c r="EX300" s="184"/>
      <c r="EY300" s="184"/>
      <c r="EZ300" s="184"/>
      <c r="FA300" s="184"/>
      <c r="FB300" s="184"/>
      <c r="FC300" s="184"/>
      <c r="FD300" s="184"/>
      <c r="FE300" s="184"/>
      <c r="FF300" s="184"/>
      <c r="FG300" s="184"/>
      <c r="FH300" s="184"/>
      <c r="FI300" s="184"/>
      <c r="FJ300" s="184"/>
      <c r="FK300" s="184"/>
    </row>
    <row r="301" spans="1:16384" ht="21" customHeight="1" x14ac:dyDescent="0.15">
      <c r="A301" s="38">
        <v>294</v>
      </c>
      <c r="B301" s="38" t="s">
        <v>348</v>
      </c>
      <c r="C301" s="169"/>
      <c r="D301" s="38"/>
      <c r="E301" s="89">
        <v>1</v>
      </c>
      <c r="F301" s="38">
        <v>1</v>
      </c>
      <c r="G301" s="38">
        <v>1</v>
      </c>
      <c r="H301" s="38"/>
      <c r="I301" s="38"/>
      <c r="J301" s="38"/>
      <c r="K301" s="38"/>
      <c r="L301" s="38">
        <v>1</v>
      </c>
      <c r="M301" s="38"/>
      <c r="N301" s="38"/>
      <c r="O301" s="38"/>
      <c r="P301" s="38"/>
      <c r="Q301" s="38"/>
      <c r="R301" s="38"/>
      <c r="S301" s="38"/>
      <c r="T301" s="89"/>
      <c r="U301" s="172" t="s">
        <v>599</v>
      </c>
      <c r="V301" s="38"/>
      <c r="W301" s="38"/>
      <c r="X301" s="38">
        <v>1</v>
      </c>
      <c r="Y301" s="89">
        <v>1</v>
      </c>
      <c r="Z301" s="38"/>
      <c r="AA301" s="89">
        <v>1</v>
      </c>
      <c r="AB301" s="38">
        <v>1</v>
      </c>
      <c r="AC301" s="89"/>
      <c r="AD301" s="38"/>
      <c r="AE301" s="38"/>
      <c r="AF301" s="171" t="s">
        <v>1105</v>
      </c>
      <c r="AG301" s="108"/>
      <c r="AH301" s="108"/>
      <c r="AI301" s="184"/>
      <c r="AJ301" s="184"/>
      <c r="AK301" s="184"/>
      <c r="AL301" s="184"/>
      <c r="AM301" s="184"/>
      <c r="AN301" s="184"/>
      <c r="AO301" s="184"/>
      <c r="AP301" s="184"/>
      <c r="AQ301" s="184"/>
      <c r="AR301" s="184"/>
      <c r="AS301" s="184"/>
      <c r="AT301" s="184"/>
      <c r="AU301" s="184"/>
      <c r="AV301" s="184"/>
      <c r="AW301" s="184"/>
      <c r="AX301" s="184"/>
      <c r="AY301" s="184"/>
      <c r="AZ301" s="184"/>
      <c r="BA301" s="184"/>
      <c r="BB301" s="184"/>
      <c r="BC301" s="184"/>
      <c r="BD301" s="184"/>
      <c r="BE301" s="184"/>
      <c r="BF301" s="184"/>
      <c r="BG301" s="184"/>
      <c r="BH301" s="184"/>
      <c r="BI301" s="184"/>
      <c r="BJ301" s="184"/>
      <c r="BK301" s="184"/>
      <c r="BL301" s="184"/>
      <c r="BM301" s="184"/>
      <c r="BN301" s="184"/>
      <c r="BO301" s="184"/>
      <c r="BP301" s="184"/>
      <c r="BQ301" s="184"/>
      <c r="BR301" s="184"/>
      <c r="BS301" s="184"/>
      <c r="BT301" s="184"/>
      <c r="BU301" s="184"/>
      <c r="BV301" s="184"/>
      <c r="BW301" s="184"/>
      <c r="BX301" s="184"/>
      <c r="BY301" s="184"/>
      <c r="BZ301" s="184"/>
      <c r="CA301" s="184"/>
      <c r="CB301" s="184"/>
      <c r="CC301" s="184"/>
      <c r="CD301" s="184"/>
      <c r="CE301" s="184"/>
      <c r="CF301" s="184"/>
      <c r="CG301" s="184"/>
      <c r="CH301" s="184"/>
      <c r="CI301" s="184"/>
      <c r="CJ301" s="184"/>
      <c r="CK301" s="184"/>
      <c r="CL301" s="184"/>
      <c r="CM301" s="184"/>
      <c r="CN301" s="184"/>
      <c r="CO301" s="184"/>
      <c r="CP301" s="184"/>
      <c r="CQ301" s="184"/>
      <c r="CR301" s="184"/>
      <c r="CS301" s="184"/>
      <c r="CT301" s="184"/>
      <c r="CU301" s="184"/>
      <c r="CV301" s="184"/>
      <c r="CW301" s="184"/>
      <c r="CX301" s="184"/>
      <c r="CY301" s="184"/>
      <c r="CZ301" s="184"/>
      <c r="DA301" s="184"/>
      <c r="DB301" s="184"/>
      <c r="DC301" s="184"/>
      <c r="DD301" s="184"/>
      <c r="DE301" s="184"/>
      <c r="DF301" s="184"/>
      <c r="DG301" s="184"/>
      <c r="DH301" s="184"/>
      <c r="DI301" s="184"/>
      <c r="DJ301" s="184"/>
      <c r="DK301" s="184"/>
      <c r="DL301" s="184"/>
      <c r="DM301" s="184"/>
      <c r="DN301" s="184"/>
      <c r="DO301" s="184"/>
      <c r="DP301" s="184"/>
      <c r="DQ301" s="184"/>
      <c r="DR301" s="184"/>
      <c r="DS301" s="184"/>
      <c r="DT301" s="184"/>
      <c r="DU301" s="184"/>
      <c r="DV301" s="184"/>
      <c r="DW301" s="184"/>
      <c r="DX301" s="184"/>
      <c r="DY301" s="184"/>
      <c r="DZ301" s="184"/>
      <c r="EA301" s="184"/>
      <c r="EB301" s="184"/>
      <c r="EC301" s="184"/>
      <c r="ED301" s="184"/>
      <c r="EE301" s="184"/>
      <c r="EF301" s="184"/>
      <c r="EG301" s="184"/>
      <c r="EH301" s="184"/>
      <c r="EI301" s="184"/>
      <c r="EJ301" s="184"/>
      <c r="EK301" s="184"/>
      <c r="EL301" s="184"/>
      <c r="EM301" s="184"/>
      <c r="EN301" s="184"/>
      <c r="EO301" s="184"/>
      <c r="EP301" s="184"/>
      <c r="EQ301" s="184"/>
      <c r="ER301" s="184"/>
      <c r="ES301" s="184"/>
      <c r="ET301" s="184"/>
      <c r="EU301" s="184"/>
      <c r="EV301" s="184"/>
      <c r="EW301" s="184"/>
      <c r="EX301" s="184"/>
      <c r="EY301" s="184"/>
      <c r="EZ301" s="184"/>
      <c r="FA301" s="184"/>
      <c r="FB301" s="184"/>
      <c r="FC301" s="184"/>
      <c r="FD301" s="184"/>
      <c r="FE301" s="184"/>
      <c r="FF301" s="184"/>
      <c r="FG301" s="184"/>
      <c r="FH301" s="184"/>
      <c r="FI301" s="184"/>
      <c r="FJ301" s="184"/>
      <c r="FK301" s="184"/>
    </row>
    <row r="302" spans="1:16384" ht="21" customHeight="1" x14ac:dyDescent="0.15">
      <c r="A302" s="38">
        <v>295</v>
      </c>
      <c r="B302" s="38" t="s">
        <v>348</v>
      </c>
      <c r="C302" s="169"/>
      <c r="D302" s="38"/>
      <c r="E302" s="89">
        <v>1</v>
      </c>
      <c r="F302" s="38">
        <v>1</v>
      </c>
      <c r="G302" s="38">
        <v>1</v>
      </c>
      <c r="H302" s="38"/>
      <c r="I302" s="38"/>
      <c r="J302" s="38"/>
      <c r="K302" s="38"/>
      <c r="L302" s="38">
        <v>1</v>
      </c>
      <c r="M302" s="38"/>
      <c r="N302" s="38"/>
      <c r="O302" s="38">
        <v>1</v>
      </c>
      <c r="P302" s="38"/>
      <c r="Q302" s="38">
        <v>1</v>
      </c>
      <c r="R302" s="38">
        <v>1</v>
      </c>
      <c r="S302" s="38">
        <v>1</v>
      </c>
      <c r="T302" s="89">
        <v>1</v>
      </c>
      <c r="U302" s="172" t="s">
        <v>600</v>
      </c>
      <c r="V302" s="38"/>
      <c r="W302" s="38"/>
      <c r="X302" s="38">
        <v>1</v>
      </c>
      <c r="Y302" s="89">
        <v>1</v>
      </c>
      <c r="Z302" s="38"/>
      <c r="AA302" s="89">
        <v>1</v>
      </c>
      <c r="AB302" s="38">
        <v>1</v>
      </c>
      <c r="AC302" s="89"/>
      <c r="AD302" s="38"/>
      <c r="AE302" s="38"/>
      <c r="AF302" s="171" t="s">
        <v>1106</v>
      </c>
      <c r="AG302" s="108"/>
      <c r="AH302" s="108"/>
      <c r="AI302" s="184"/>
      <c r="AJ302" s="184"/>
      <c r="AK302" s="184"/>
      <c r="AL302" s="184"/>
      <c r="AM302" s="184"/>
      <c r="AN302" s="184"/>
      <c r="AO302" s="184"/>
      <c r="AP302" s="184"/>
      <c r="AQ302" s="184"/>
      <c r="AR302" s="184"/>
      <c r="AS302" s="184"/>
      <c r="AT302" s="184"/>
      <c r="AU302" s="184"/>
      <c r="AV302" s="184"/>
      <c r="AW302" s="184"/>
      <c r="AX302" s="184"/>
      <c r="AY302" s="184"/>
      <c r="AZ302" s="184"/>
      <c r="BA302" s="184"/>
      <c r="BB302" s="184"/>
      <c r="BC302" s="184"/>
      <c r="BD302" s="184"/>
      <c r="BE302" s="184"/>
      <c r="BF302" s="184"/>
      <c r="BG302" s="184"/>
      <c r="BH302" s="184"/>
      <c r="BI302" s="184"/>
      <c r="BJ302" s="184"/>
      <c r="BK302" s="184"/>
      <c r="BL302" s="184"/>
      <c r="BM302" s="184"/>
      <c r="BN302" s="184"/>
      <c r="BO302" s="184"/>
      <c r="BP302" s="184"/>
      <c r="BQ302" s="184"/>
      <c r="BR302" s="184"/>
      <c r="BS302" s="184"/>
      <c r="BT302" s="184"/>
      <c r="BU302" s="184"/>
      <c r="BV302" s="184"/>
      <c r="BW302" s="184"/>
      <c r="BX302" s="184"/>
      <c r="BY302" s="184"/>
      <c r="BZ302" s="184"/>
      <c r="CA302" s="184"/>
      <c r="CB302" s="184"/>
      <c r="CC302" s="184"/>
      <c r="CD302" s="184"/>
      <c r="CE302" s="184"/>
      <c r="CF302" s="184"/>
      <c r="CG302" s="184"/>
      <c r="CH302" s="184"/>
      <c r="CI302" s="184"/>
      <c r="CJ302" s="184"/>
      <c r="CK302" s="184"/>
      <c r="CL302" s="184"/>
      <c r="CM302" s="184"/>
      <c r="CN302" s="184"/>
      <c r="CO302" s="184"/>
      <c r="CP302" s="184"/>
      <c r="CQ302" s="184"/>
      <c r="CR302" s="184"/>
      <c r="CS302" s="184"/>
      <c r="CT302" s="184"/>
      <c r="CU302" s="184"/>
      <c r="CV302" s="184"/>
      <c r="CW302" s="184"/>
      <c r="CX302" s="184"/>
      <c r="CY302" s="184"/>
      <c r="CZ302" s="184"/>
      <c r="DA302" s="184"/>
      <c r="DB302" s="184"/>
      <c r="DC302" s="184"/>
      <c r="DD302" s="184"/>
      <c r="DE302" s="184"/>
      <c r="DF302" s="184"/>
      <c r="DG302" s="184"/>
      <c r="DH302" s="184"/>
      <c r="DI302" s="184"/>
      <c r="DJ302" s="184"/>
      <c r="DK302" s="184"/>
      <c r="DL302" s="184"/>
      <c r="DM302" s="184"/>
      <c r="DN302" s="184"/>
      <c r="DO302" s="184"/>
      <c r="DP302" s="184"/>
      <c r="DQ302" s="184"/>
      <c r="DR302" s="184"/>
      <c r="DS302" s="184"/>
      <c r="DT302" s="184"/>
      <c r="DU302" s="184"/>
      <c r="DV302" s="184"/>
      <c r="DW302" s="184"/>
      <c r="DX302" s="184"/>
      <c r="DY302" s="184"/>
      <c r="DZ302" s="184"/>
      <c r="EA302" s="184"/>
      <c r="EB302" s="184"/>
      <c r="EC302" s="184"/>
      <c r="ED302" s="184"/>
      <c r="EE302" s="184"/>
      <c r="EF302" s="184"/>
      <c r="EG302" s="184"/>
      <c r="EH302" s="184"/>
      <c r="EI302" s="184"/>
      <c r="EJ302" s="184"/>
      <c r="EK302" s="184"/>
      <c r="EL302" s="184"/>
      <c r="EM302" s="184"/>
      <c r="EN302" s="184"/>
      <c r="EO302" s="184"/>
      <c r="EP302" s="184"/>
      <c r="EQ302" s="184"/>
      <c r="ER302" s="184"/>
      <c r="ES302" s="184"/>
      <c r="ET302" s="184"/>
      <c r="EU302" s="184"/>
      <c r="EV302" s="184"/>
      <c r="EW302" s="184"/>
      <c r="EX302" s="184"/>
      <c r="EY302" s="184"/>
      <c r="EZ302" s="184"/>
      <c r="FA302" s="184"/>
      <c r="FB302" s="184"/>
      <c r="FC302" s="184"/>
      <c r="FD302" s="184"/>
      <c r="FE302" s="184"/>
      <c r="FF302" s="184"/>
      <c r="FG302" s="184"/>
      <c r="FH302" s="184"/>
      <c r="FI302" s="184"/>
      <c r="FJ302" s="184"/>
      <c r="FK302" s="184"/>
    </row>
    <row r="303" spans="1:16384" ht="21" customHeight="1" x14ac:dyDescent="0.15">
      <c r="A303" s="38">
        <v>296</v>
      </c>
      <c r="B303" s="38" t="s">
        <v>348</v>
      </c>
      <c r="C303" s="169"/>
      <c r="D303" s="38"/>
      <c r="E303" s="89">
        <v>1</v>
      </c>
      <c r="F303" s="38">
        <v>1</v>
      </c>
      <c r="G303" s="38">
        <v>1</v>
      </c>
      <c r="H303" s="38"/>
      <c r="I303" s="38"/>
      <c r="J303" s="38"/>
      <c r="K303" s="38"/>
      <c r="L303" s="38">
        <v>1</v>
      </c>
      <c r="M303" s="38"/>
      <c r="N303" s="38"/>
      <c r="O303" s="38">
        <v>1</v>
      </c>
      <c r="P303" s="38"/>
      <c r="Q303" s="38">
        <v>1</v>
      </c>
      <c r="R303" s="38">
        <v>1</v>
      </c>
      <c r="S303" s="38">
        <v>1</v>
      </c>
      <c r="T303" s="89">
        <v>1</v>
      </c>
      <c r="U303" s="172" t="s">
        <v>601</v>
      </c>
      <c r="V303" s="38"/>
      <c r="W303" s="38"/>
      <c r="X303" s="38">
        <v>1</v>
      </c>
      <c r="Y303" s="89">
        <v>1</v>
      </c>
      <c r="Z303" s="38"/>
      <c r="AA303" s="89">
        <v>1</v>
      </c>
      <c r="AB303" s="38">
        <v>1</v>
      </c>
      <c r="AC303" s="89"/>
      <c r="AD303" s="38"/>
      <c r="AE303" s="38"/>
      <c r="AF303" s="171" t="s">
        <v>1107</v>
      </c>
      <c r="AG303" s="184"/>
      <c r="AH303" s="184"/>
      <c r="AI303" s="184"/>
      <c r="AJ303" s="184"/>
      <c r="AK303" s="184"/>
      <c r="AL303" s="184"/>
      <c r="AM303" s="184"/>
      <c r="AN303" s="184"/>
      <c r="AO303" s="184"/>
      <c r="AP303" s="184"/>
      <c r="AQ303" s="184"/>
      <c r="AR303" s="184"/>
      <c r="AS303" s="184"/>
      <c r="AT303" s="184"/>
      <c r="AU303" s="184"/>
      <c r="AV303" s="184"/>
      <c r="AW303" s="184"/>
      <c r="AX303" s="184"/>
      <c r="AY303" s="184"/>
      <c r="AZ303" s="184"/>
      <c r="BA303" s="184"/>
      <c r="BB303" s="184"/>
      <c r="BC303" s="184"/>
      <c r="BD303" s="184"/>
      <c r="BE303" s="184"/>
      <c r="BF303" s="184"/>
      <c r="BG303" s="184"/>
      <c r="BH303" s="184"/>
      <c r="BI303" s="184"/>
      <c r="BJ303" s="184"/>
      <c r="BK303" s="184"/>
      <c r="BL303" s="184"/>
      <c r="BM303" s="184"/>
      <c r="BN303" s="184"/>
      <c r="BO303" s="184"/>
      <c r="BP303" s="184"/>
      <c r="BQ303" s="184"/>
      <c r="BR303" s="184"/>
      <c r="BS303" s="184"/>
      <c r="BT303" s="184"/>
      <c r="BU303" s="184"/>
      <c r="BV303" s="184"/>
      <c r="BW303" s="184"/>
      <c r="BX303" s="184"/>
      <c r="BY303" s="184"/>
      <c r="BZ303" s="184"/>
      <c r="CA303" s="184"/>
      <c r="CB303" s="184"/>
      <c r="CC303" s="184"/>
      <c r="CD303" s="184"/>
      <c r="CE303" s="184"/>
      <c r="CF303" s="184"/>
      <c r="CG303" s="184"/>
      <c r="CH303" s="184"/>
      <c r="CI303" s="184"/>
      <c r="CJ303" s="184"/>
      <c r="CK303" s="184"/>
      <c r="CL303" s="184"/>
      <c r="CM303" s="184"/>
      <c r="CN303" s="184"/>
      <c r="CO303" s="184"/>
      <c r="CP303" s="184"/>
      <c r="CQ303" s="184"/>
      <c r="CR303" s="184"/>
      <c r="CS303" s="184"/>
      <c r="CT303" s="184"/>
      <c r="CU303" s="184"/>
      <c r="CV303" s="184"/>
      <c r="CW303" s="184"/>
      <c r="CX303" s="184"/>
      <c r="CY303" s="184"/>
      <c r="CZ303" s="184"/>
      <c r="DA303" s="184"/>
      <c r="DB303" s="184"/>
      <c r="DC303" s="184"/>
      <c r="DD303" s="184"/>
      <c r="DE303" s="184"/>
      <c r="DF303" s="184"/>
      <c r="DG303" s="184"/>
      <c r="DH303" s="184"/>
      <c r="DI303" s="184"/>
      <c r="DJ303" s="184"/>
      <c r="DK303" s="184"/>
      <c r="DL303" s="184"/>
      <c r="DM303" s="184"/>
      <c r="DN303" s="184"/>
      <c r="DO303" s="184"/>
      <c r="DP303" s="184"/>
      <c r="DQ303" s="184"/>
      <c r="DR303" s="184"/>
      <c r="DS303" s="184"/>
      <c r="DT303" s="184"/>
      <c r="DU303" s="184"/>
      <c r="DV303" s="184"/>
      <c r="DW303" s="184"/>
      <c r="DX303" s="184"/>
      <c r="DY303" s="184"/>
      <c r="DZ303" s="184"/>
      <c r="EA303" s="184"/>
      <c r="EB303" s="184"/>
      <c r="EC303" s="184"/>
      <c r="ED303" s="184"/>
      <c r="EE303" s="184"/>
      <c r="EF303" s="184"/>
      <c r="EG303" s="184"/>
      <c r="EH303" s="184"/>
      <c r="EI303" s="184"/>
      <c r="EJ303" s="184"/>
      <c r="EK303" s="184"/>
      <c r="EL303" s="184"/>
      <c r="EM303" s="184"/>
      <c r="EN303" s="184"/>
      <c r="EO303" s="184"/>
      <c r="EP303" s="184"/>
      <c r="EQ303" s="184"/>
      <c r="ER303" s="184"/>
      <c r="ES303" s="184"/>
      <c r="ET303" s="184"/>
      <c r="EU303" s="184"/>
      <c r="EV303" s="184"/>
      <c r="EW303" s="184"/>
      <c r="EX303" s="184"/>
      <c r="EY303" s="184"/>
      <c r="EZ303" s="184"/>
      <c r="FA303" s="184"/>
      <c r="FB303" s="184"/>
      <c r="FC303" s="184"/>
      <c r="FD303" s="184"/>
      <c r="FE303" s="184"/>
      <c r="FF303" s="184"/>
      <c r="FG303" s="184"/>
      <c r="FH303" s="184"/>
      <c r="FI303" s="184"/>
      <c r="FJ303" s="184"/>
      <c r="FK303" s="184"/>
    </row>
    <row r="304" spans="1:16384" ht="21" customHeight="1" x14ac:dyDescent="0.15">
      <c r="A304" s="289" t="s">
        <v>756</v>
      </c>
      <c r="B304" s="289"/>
      <c r="C304" s="176">
        <v>15</v>
      </c>
      <c r="D304" s="177">
        <v>12</v>
      </c>
      <c r="E304" s="178">
        <v>46</v>
      </c>
      <c r="F304" s="176">
        <v>59</v>
      </c>
      <c r="G304" s="177">
        <v>56</v>
      </c>
      <c r="H304" s="177">
        <v>19</v>
      </c>
      <c r="I304" s="177">
        <v>14</v>
      </c>
      <c r="J304" s="177">
        <v>20</v>
      </c>
      <c r="K304" s="177">
        <v>12</v>
      </c>
      <c r="L304" s="177">
        <v>45</v>
      </c>
      <c r="M304" s="177">
        <v>4</v>
      </c>
      <c r="N304" s="177">
        <v>0</v>
      </c>
      <c r="O304" s="177">
        <v>17</v>
      </c>
      <c r="P304" s="177">
        <v>18</v>
      </c>
      <c r="Q304" s="177">
        <v>17</v>
      </c>
      <c r="R304" s="177">
        <v>43</v>
      </c>
      <c r="S304" s="177">
        <v>40</v>
      </c>
      <c r="T304" s="178">
        <v>21</v>
      </c>
      <c r="U304" s="216"/>
      <c r="V304" s="176">
        <v>24</v>
      </c>
      <c r="W304" s="177">
        <v>18</v>
      </c>
      <c r="X304" s="177">
        <v>54</v>
      </c>
      <c r="Y304" s="178">
        <v>56</v>
      </c>
      <c r="Z304" s="176">
        <v>15</v>
      </c>
      <c r="AA304" s="178">
        <v>58</v>
      </c>
      <c r="AB304" s="176">
        <v>70</v>
      </c>
      <c r="AC304" s="178">
        <v>4</v>
      </c>
      <c r="AD304" s="176"/>
      <c r="AE304" s="177"/>
      <c r="AF304" s="179"/>
      <c r="AG304" s="271"/>
      <c r="AH304" s="271"/>
      <c r="AI304" s="271"/>
      <c r="AJ304" s="271"/>
      <c r="AK304" s="271"/>
      <c r="AL304" s="271"/>
      <c r="AM304" s="271"/>
      <c r="AN304" s="271"/>
      <c r="AO304" s="271"/>
      <c r="AP304" s="271"/>
      <c r="AQ304" s="271"/>
      <c r="AR304" s="271"/>
      <c r="AS304" s="271"/>
      <c r="AT304" s="271"/>
      <c r="AU304" s="271"/>
      <c r="AV304" s="271"/>
      <c r="AW304" s="271"/>
      <c r="AX304" s="271"/>
      <c r="AY304" s="271"/>
      <c r="AZ304" s="271"/>
      <c r="BA304" s="271"/>
      <c r="BB304" s="271"/>
      <c r="BC304" s="271"/>
      <c r="BD304" s="271"/>
      <c r="BE304" s="271"/>
      <c r="BF304" s="271"/>
      <c r="BG304" s="271"/>
      <c r="BH304" s="271"/>
      <c r="BI304" s="271"/>
      <c r="BJ304" s="271"/>
      <c r="BK304" s="271"/>
      <c r="BL304" s="351"/>
      <c r="BM304" s="271"/>
      <c r="BN304" s="271"/>
      <c r="BO304" s="271"/>
      <c r="BP304" s="271"/>
      <c r="BQ304" s="271"/>
      <c r="BR304" s="271"/>
      <c r="BS304" s="271"/>
      <c r="BT304" s="271"/>
      <c r="BU304" s="271"/>
      <c r="BV304" s="271"/>
      <c r="BW304" s="271"/>
      <c r="BX304" s="271"/>
      <c r="BY304" s="271"/>
      <c r="BZ304" s="271"/>
      <c r="CA304" s="271"/>
      <c r="CB304" s="271"/>
      <c r="CC304" s="271"/>
      <c r="CD304" s="271"/>
      <c r="CE304" s="271"/>
      <c r="CF304" s="271"/>
      <c r="CG304" s="271"/>
      <c r="CH304" s="271"/>
      <c r="CI304" s="271"/>
      <c r="CJ304" s="271"/>
      <c r="CK304" s="271"/>
      <c r="CL304" s="271"/>
      <c r="CM304" s="271"/>
      <c r="CN304" s="271"/>
      <c r="CO304" s="271"/>
      <c r="CP304" s="271"/>
      <c r="CQ304" s="271"/>
      <c r="CR304" s="351"/>
      <c r="CS304" s="271"/>
      <c r="CT304" s="271"/>
      <c r="CU304" s="271"/>
      <c r="CV304" s="271"/>
      <c r="CW304" s="271"/>
      <c r="CX304" s="271"/>
      <c r="CY304" s="271"/>
      <c r="CZ304" s="271"/>
      <c r="DA304" s="271"/>
      <c r="DB304" s="271"/>
      <c r="DC304" s="271"/>
      <c r="DD304" s="271"/>
      <c r="DE304" s="271"/>
      <c r="DF304" s="271"/>
      <c r="DG304" s="271"/>
      <c r="DH304" s="271"/>
      <c r="DI304" s="271"/>
      <c r="DJ304" s="271"/>
      <c r="DK304" s="271"/>
      <c r="DL304" s="271"/>
      <c r="DM304" s="271"/>
      <c r="DN304" s="271"/>
      <c r="DO304" s="271"/>
      <c r="DP304" s="271"/>
      <c r="DQ304" s="271"/>
      <c r="DR304" s="271"/>
      <c r="DS304" s="271"/>
      <c r="DT304" s="271"/>
      <c r="DU304" s="271"/>
      <c r="DV304" s="271"/>
      <c r="DW304" s="271"/>
      <c r="DX304" s="351"/>
      <c r="DY304" s="271"/>
      <c r="DZ304" s="271"/>
      <c r="EA304" s="271"/>
      <c r="EB304" s="271"/>
      <c r="EC304" s="271"/>
      <c r="ED304" s="271"/>
      <c r="EE304" s="271"/>
      <c r="EF304" s="271"/>
      <c r="EG304" s="271"/>
      <c r="EH304" s="271"/>
      <c r="EI304" s="271"/>
      <c r="EJ304" s="271"/>
      <c r="EK304" s="271"/>
      <c r="EL304" s="271"/>
      <c r="EM304" s="271"/>
      <c r="EN304" s="271"/>
      <c r="EO304" s="271"/>
      <c r="EP304" s="271"/>
      <c r="EQ304" s="271"/>
      <c r="ER304" s="271"/>
      <c r="ES304" s="271"/>
      <c r="ET304" s="271"/>
      <c r="EU304" s="271"/>
      <c r="EV304" s="271"/>
      <c r="EW304" s="271"/>
      <c r="EX304" s="271"/>
      <c r="EY304" s="271"/>
      <c r="EZ304" s="271"/>
      <c r="FA304" s="271"/>
      <c r="FB304" s="271"/>
      <c r="FC304" s="271"/>
      <c r="FD304" s="351"/>
      <c r="FE304" s="271"/>
      <c r="FF304" s="271"/>
      <c r="FG304" s="271"/>
      <c r="FH304" s="271"/>
      <c r="FI304" s="271"/>
      <c r="FJ304" s="271"/>
      <c r="FK304" s="271"/>
      <c r="FL304" s="177"/>
      <c r="FM304" s="177"/>
      <c r="FN304" s="177"/>
      <c r="FO304" s="177"/>
      <c r="FP304" s="177"/>
      <c r="FQ304" s="177"/>
      <c r="FR304" s="177"/>
      <c r="FS304" s="177"/>
      <c r="FT304" s="177"/>
      <c r="FU304" s="177"/>
      <c r="FV304" s="177"/>
      <c r="FW304" s="177"/>
      <c r="FX304" s="178"/>
      <c r="FY304" s="178"/>
      <c r="FZ304" s="177"/>
      <c r="GA304" s="177"/>
      <c r="GB304" s="177"/>
      <c r="GC304" s="178"/>
      <c r="GD304" s="177"/>
      <c r="GE304" s="178"/>
      <c r="GF304" s="177"/>
      <c r="GG304" s="178"/>
      <c r="GH304" s="177"/>
      <c r="GI304" s="178"/>
      <c r="GJ304" s="180"/>
      <c r="GK304" s="181"/>
      <c r="GL304" s="181"/>
      <c r="GM304" s="176"/>
      <c r="GN304" s="177"/>
      <c r="GO304" s="178"/>
      <c r="GP304" s="177"/>
      <c r="GQ304" s="177"/>
      <c r="GR304" s="177"/>
      <c r="GS304" s="177"/>
      <c r="GT304" s="177"/>
      <c r="GU304" s="177"/>
      <c r="GV304" s="177"/>
      <c r="GW304" s="177"/>
      <c r="GX304" s="177"/>
      <c r="GY304" s="177"/>
      <c r="GZ304" s="177"/>
      <c r="HA304" s="177"/>
      <c r="HB304" s="177"/>
      <c r="HC304" s="177"/>
      <c r="HD304" s="178"/>
      <c r="HE304" s="178"/>
      <c r="HF304" s="177"/>
      <c r="HG304" s="177"/>
      <c r="HH304" s="177"/>
      <c r="HI304" s="178"/>
      <c r="HJ304" s="177"/>
      <c r="HK304" s="178"/>
      <c r="HL304" s="177"/>
      <c r="HM304" s="178"/>
      <c r="HN304" s="177"/>
      <c r="HO304" s="178"/>
      <c r="HP304" s="180"/>
      <c r="HQ304" s="181"/>
      <c r="HR304" s="181"/>
      <c r="HS304" s="176"/>
      <c r="HT304" s="177"/>
      <c r="HU304" s="178"/>
      <c r="HV304" s="177"/>
      <c r="HW304" s="177"/>
      <c r="HX304" s="177"/>
      <c r="HY304" s="177"/>
      <c r="HZ304" s="177"/>
      <c r="IA304" s="177"/>
      <c r="IB304" s="177"/>
      <c r="IC304" s="177"/>
      <c r="ID304" s="177"/>
      <c r="IE304" s="177"/>
      <c r="IF304" s="177"/>
      <c r="IG304" s="177"/>
      <c r="IH304" s="177"/>
      <c r="II304" s="177"/>
      <c r="IJ304" s="178"/>
      <c r="IK304" s="178"/>
      <c r="IL304" s="177"/>
      <c r="IM304" s="177"/>
      <c r="IN304" s="177"/>
      <c r="IO304" s="178"/>
      <c r="IP304" s="177"/>
      <c r="IQ304" s="178"/>
      <c r="IR304" s="177"/>
      <c r="IS304" s="178"/>
      <c r="IT304" s="177"/>
      <c r="IU304" s="178"/>
      <c r="IV304" s="180"/>
      <c r="IW304" s="181"/>
      <c r="IX304" s="181"/>
      <c r="IY304" s="176"/>
      <c r="IZ304" s="177"/>
      <c r="JA304" s="178"/>
      <c r="JB304" s="177"/>
      <c r="JC304" s="177"/>
      <c r="JD304" s="177"/>
      <c r="JE304" s="177"/>
      <c r="JF304" s="177"/>
      <c r="JG304" s="177"/>
      <c r="JH304" s="177"/>
      <c r="JI304" s="177"/>
      <c r="JJ304" s="177"/>
      <c r="JK304" s="177"/>
      <c r="JL304" s="177"/>
      <c r="JM304" s="177"/>
      <c r="JN304" s="177"/>
      <c r="JO304" s="177"/>
      <c r="JP304" s="178"/>
      <c r="JQ304" s="178"/>
      <c r="JR304" s="177"/>
      <c r="JS304" s="177"/>
      <c r="JT304" s="177"/>
      <c r="JU304" s="178"/>
      <c r="JV304" s="177"/>
      <c r="JW304" s="178"/>
      <c r="JX304" s="177"/>
      <c r="JY304" s="178"/>
      <c r="JZ304" s="177"/>
      <c r="KA304" s="178"/>
      <c r="KB304" s="180"/>
      <c r="KC304" s="181"/>
      <c r="KD304" s="181"/>
      <c r="KE304" s="176"/>
      <c r="KF304" s="177"/>
      <c r="KG304" s="178"/>
      <c r="KH304" s="177"/>
      <c r="KI304" s="177"/>
      <c r="KJ304" s="177"/>
      <c r="KK304" s="177"/>
      <c r="KL304" s="177"/>
      <c r="KM304" s="177"/>
      <c r="KN304" s="177"/>
      <c r="KO304" s="177"/>
      <c r="KP304" s="177"/>
      <c r="KQ304" s="177"/>
      <c r="KR304" s="177"/>
      <c r="KS304" s="177"/>
      <c r="KT304" s="177"/>
      <c r="KU304" s="177"/>
      <c r="KV304" s="178"/>
      <c r="KW304" s="178"/>
      <c r="KX304" s="177"/>
      <c r="KY304" s="177"/>
      <c r="KZ304" s="177"/>
      <c r="LA304" s="178"/>
      <c r="LB304" s="177"/>
      <c r="LC304" s="178"/>
      <c r="LD304" s="177"/>
      <c r="LE304" s="178"/>
      <c r="LF304" s="177"/>
      <c r="LG304" s="178"/>
      <c r="LH304" s="180"/>
      <c r="LI304" s="181"/>
      <c r="LJ304" s="181"/>
      <c r="LK304" s="176"/>
      <c r="LL304" s="177"/>
      <c r="LM304" s="178"/>
      <c r="LN304" s="177"/>
      <c r="LO304" s="177"/>
      <c r="LP304" s="177"/>
      <c r="LQ304" s="177"/>
      <c r="LR304" s="177"/>
      <c r="LS304" s="177"/>
      <c r="LT304" s="177"/>
      <c r="LU304" s="177"/>
      <c r="LV304" s="177"/>
      <c r="LW304" s="177"/>
      <c r="LX304" s="177"/>
      <c r="LY304" s="177"/>
      <c r="LZ304" s="177"/>
      <c r="MA304" s="177"/>
      <c r="MB304" s="178"/>
      <c r="MC304" s="178"/>
      <c r="MD304" s="177"/>
      <c r="ME304" s="177"/>
      <c r="MF304" s="177"/>
      <c r="MG304" s="178"/>
      <c r="MH304" s="177"/>
      <c r="MI304" s="178"/>
      <c r="MJ304" s="177"/>
      <c r="MK304" s="178"/>
      <c r="ML304" s="177"/>
      <c r="MM304" s="178"/>
      <c r="MN304" s="180"/>
      <c r="MO304" s="181"/>
      <c r="MP304" s="181"/>
      <c r="MQ304" s="176"/>
      <c r="MR304" s="177"/>
      <c r="MS304" s="178"/>
      <c r="MT304" s="177"/>
      <c r="MU304" s="177"/>
      <c r="MV304" s="177"/>
      <c r="MW304" s="177"/>
      <c r="MX304" s="177"/>
      <c r="MY304" s="177"/>
      <c r="MZ304" s="177"/>
      <c r="NA304" s="177"/>
      <c r="NB304" s="177"/>
      <c r="NC304" s="177"/>
      <c r="ND304" s="177"/>
      <c r="NE304" s="177"/>
      <c r="NF304" s="177"/>
      <c r="NG304" s="177"/>
      <c r="NH304" s="178"/>
      <c r="NI304" s="178"/>
      <c r="NJ304" s="177"/>
      <c r="NK304" s="177"/>
      <c r="NL304" s="177"/>
      <c r="NM304" s="178"/>
      <c r="NN304" s="177"/>
      <c r="NO304" s="178"/>
      <c r="NP304" s="177"/>
      <c r="NQ304" s="178"/>
      <c r="NR304" s="177"/>
      <c r="NS304" s="178"/>
      <c r="NT304" s="180"/>
      <c r="NU304" s="181"/>
      <c r="NV304" s="181"/>
      <c r="NW304" s="176"/>
      <c r="NX304" s="177"/>
      <c r="NY304" s="178"/>
      <c r="NZ304" s="177"/>
      <c r="OA304" s="177"/>
      <c r="OB304" s="177"/>
      <c r="OC304" s="177"/>
      <c r="OD304" s="177"/>
      <c r="OE304" s="177"/>
      <c r="OF304" s="177"/>
      <c r="OG304" s="177"/>
      <c r="OH304" s="177"/>
      <c r="OI304" s="177"/>
      <c r="OJ304" s="177"/>
      <c r="OK304" s="177"/>
      <c r="OL304" s="177"/>
      <c r="OM304" s="177"/>
      <c r="ON304" s="178"/>
      <c r="OO304" s="178"/>
      <c r="OP304" s="177"/>
      <c r="OQ304" s="177"/>
      <c r="OR304" s="177"/>
      <c r="OS304" s="178"/>
      <c r="OT304" s="177"/>
      <c r="OU304" s="178"/>
      <c r="OV304" s="177"/>
      <c r="OW304" s="178"/>
      <c r="OX304" s="177"/>
      <c r="OY304" s="178"/>
      <c r="OZ304" s="180"/>
      <c r="PA304" s="181"/>
      <c r="PB304" s="181"/>
      <c r="PC304" s="176"/>
      <c r="PD304" s="177"/>
      <c r="PE304" s="178"/>
      <c r="PF304" s="177"/>
      <c r="PG304" s="177"/>
      <c r="PH304" s="177"/>
      <c r="PI304" s="177"/>
      <c r="PJ304" s="177"/>
      <c r="PK304" s="177"/>
      <c r="PL304" s="177"/>
      <c r="PM304" s="177"/>
      <c r="PN304" s="177"/>
      <c r="PO304" s="177"/>
      <c r="PP304" s="177"/>
      <c r="PQ304" s="177"/>
      <c r="PR304" s="177"/>
      <c r="PS304" s="177"/>
      <c r="PT304" s="178"/>
      <c r="PU304" s="178"/>
      <c r="PV304" s="177"/>
      <c r="PW304" s="177"/>
      <c r="PX304" s="177"/>
      <c r="PY304" s="178"/>
      <c r="PZ304" s="177"/>
      <c r="QA304" s="178"/>
      <c r="QB304" s="177"/>
      <c r="QC304" s="178"/>
      <c r="QD304" s="177"/>
      <c r="QE304" s="178"/>
      <c r="QF304" s="180"/>
      <c r="QG304" s="181"/>
      <c r="QH304" s="181"/>
      <c r="QI304" s="176"/>
      <c r="QJ304" s="177"/>
      <c r="QK304" s="178"/>
      <c r="QL304" s="177"/>
      <c r="QM304" s="177"/>
      <c r="QN304" s="177"/>
      <c r="QO304" s="177"/>
      <c r="QP304" s="177"/>
      <c r="QQ304" s="177"/>
      <c r="QR304" s="177"/>
      <c r="QS304" s="177"/>
      <c r="QT304" s="177"/>
      <c r="QU304" s="177"/>
      <c r="QV304" s="177"/>
      <c r="QW304" s="177"/>
      <c r="QX304" s="177"/>
      <c r="QY304" s="177"/>
      <c r="QZ304" s="178"/>
      <c r="RA304" s="178"/>
      <c r="RB304" s="177"/>
      <c r="RC304" s="177"/>
      <c r="RD304" s="177"/>
      <c r="RE304" s="178"/>
      <c r="RF304" s="177"/>
      <c r="RG304" s="178"/>
      <c r="RH304" s="177"/>
      <c r="RI304" s="178"/>
      <c r="RJ304" s="177"/>
      <c r="RK304" s="178"/>
      <c r="RL304" s="180"/>
      <c r="RM304" s="181"/>
      <c r="RN304" s="181"/>
      <c r="RO304" s="176"/>
      <c r="RP304" s="177"/>
      <c r="RQ304" s="178"/>
      <c r="RR304" s="177"/>
      <c r="RS304" s="177"/>
      <c r="RT304" s="177"/>
      <c r="RU304" s="177"/>
      <c r="RV304" s="177"/>
      <c r="RW304" s="177"/>
      <c r="RX304" s="177"/>
      <c r="RY304" s="177"/>
      <c r="RZ304" s="177"/>
      <c r="SA304" s="177"/>
      <c r="SB304" s="177"/>
      <c r="SC304" s="177"/>
      <c r="SD304" s="177"/>
      <c r="SE304" s="177"/>
      <c r="SF304" s="178"/>
      <c r="SG304" s="178"/>
      <c r="SH304" s="177"/>
      <c r="SI304" s="177"/>
      <c r="SJ304" s="177"/>
      <c r="SK304" s="178"/>
      <c r="SL304" s="177"/>
      <c r="SM304" s="178"/>
      <c r="SN304" s="177"/>
      <c r="SO304" s="178"/>
      <c r="SP304" s="177"/>
      <c r="SQ304" s="178"/>
      <c r="SR304" s="180"/>
      <c r="SS304" s="181"/>
      <c r="ST304" s="181"/>
      <c r="SU304" s="176"/>
      <c r="SV304" s="177"/>
      <c r="SW304" s="178"/>
      <c r="SX304" s="177"/>
      <c r="SY304" s="177"/>
      <c r="SZ304" s="177"/>
      <c r="TA304" s="177"/>
      <c r="TB304" s="177"/>
      <c r="TC304" s="177"/>
      <c r="TD304" s="177"/>
      <c r="TE304" s="177"/>
      <c r="TF304" s="177"/>
      <c r="TG304" s="177"/>
      <c r="TH304" s="177"/>
      <c r="TI304" s="177"/>
      <c r="TJ304" s="177"/>
      <c r="TK304" s="177"/>
      <c r="TL304" s="178"/>
      <c r="TM304" s="178"/>
      <c r="TN304" s="177"/>
      <c r="TO304" s="177"/>
      <c r="TP304" s="177"/>
      <c r="TQ304" s="178"/>
      <c r="TR304" s="177"/>
      <c r="TS304" s="178"/>
      <c r="TT304" s="177"/>
      <c r="TU304" s="178"/>
      <c r="TV304" s="177"/>
      <c r="TW304" s="178"/>
      <c r="TX304" s="180"/>
      <c r="TY304" s="181"/>
      <c r="TZ304" s="181"/>
      <c r="UA304" s="176"/>
      <c r="UB304" s="177"/>
      <c r="UC304" s="178"/>
      <c r="UD304" s="177"/>
      <c r="UE304" s="177"/>
      <c r="UF304" s="177"/>
      <c r="UG304" s="177"/>
      <c r="UH304" s="177"/>
      <c r="UI304" s="177"/>
      <c r="UJ304" s="177"/>
      <c r="UK304" s="177"/>
      <c r="UL304" s="177"/>
      <c r="UM304" s="177"/>
      <c r="UN304" s="177"/>
      <c r="UO304" s="177"/>
      <c r="UP304" s="177"/>
      <c r="UQ304" s="177"/>
      <c r="UR304" s="178"/>
      <c r="US304" s="178"/>
      <c r="UT304" s="177"/>
      <c r="UU304" s="177"/>
      <c r="UV304" s="177"/>
      <c r="UW304" s="178"/>
      <c r="UX304" s="177"/>
      <c r="UY304" s="178"/>
      <c r="UZ304" s="177"/>
      <c r="VA304" s="178"/>
      <c r="VB304" s="177"/>
      <c r="VC304" s="178"/>
      <c r="VD304" s="180"/>
      <c r="VE304" s="181"/>
      <c r="VF304" s="181"/>
      <c r="VG304" s="176"/>
      <c r="VH304" s="177"/>
      <c r="VI304" s="178"/>
      <c r="VJ304" s="177"/>
      <c r="VK304" s="177"/>
      <c r="VL304" s="177"/>
      <c r="VM304" s="177"/>
      <c r="VN304" s="177"/>
      <c r="VO304" s="177"/>
      <c r="VP304" s="177"/>
      <c r="VQ304" s="177"/>
      <c r="VR304" s="177"/>
      <c r="VS304" s="177"/>
      <c r="VT304" s="177"/>
      <c r="VU304" s="177"/>
      <c r="VV304" s="177"/>
      <c r="VW304" s="177"/>
      <c r="VX304" s="178"/>
      <c r="VY304" s="178"/>
      <c r="VZ304" s="177"/>
      <c r="WA304" s="177"/>
      <c r="WB304" s="177"/>
      <c r="WC304" s="178"/>
      <c r="WD304" s="177"/>
      <c r="WE304" s="178"/>
      <c r="WF304" s="177"/>
      <c r="WG304" s="178"/>
      <c r="WH304" s="177"/>
      <c r="WI304" s="178"/>
      <c r="WJ304" s="180"/>
      <c r="WK304" s="181"/>
      <c r="WL304" s="181"/>
      <c r="WM304" s="176"/>
      <c r="WN304" s="177"/>
      <c r="WO304" s="178"/>
      <c r="WP304" s="177"/>
      <c r="WQ304" s="177"/>
      <c r="WR304" s="177"/>
      <c r="WS304" s="177"/>
      <c r="WT304" s="177"/>
      <c r="WU304" s="177"/>
      <c r="WV304" s="177"/>
      <c r="WW304" s="177"/>
      <c r="WX304" s="177"/>
      <c r="WY304" s="177"/>
      <c r="WZ304" s="177"/>
      <c r="XA304" s="177"/>
      <c r="XB304" s="177"/>
      <c r="XC304" s="177"/>
      <c r="XD304" s="178"/>
      <c r="XE304" s="178"/>
      <c r="XF304" s="177"/>
      <c r="XG304" s="177"/>
      <c r="XH304" s="177"/>
      <c r="XI304" s="178"/>
      <c r="XJ304" s="177"/>
      <c r="XK304" s="178"/>
      <c r="XL304" s="177"/>
      <c r="XM304" s="178"/>
      <c r="XN304" s="177"/>
      <c r="XO304" s="178"/>
      <c r="XP304" s="180"/>
      <c r="XQ304" s="181"/>
      <c r="XR304" s="181"/>
      <c r="XS304" s="176"/>
      <c r="XT304" s="177"/>
      <c r="XU304" s="178"/>
      <c r="XV304" s="177"/>
      <c r="XW304" s="177"/>
      <c r="XX304" s="177"/>
      <c r="XY304" s="177"/>
      <c r="XZ304" s="177"/>
      <c r="YA304" s="177"/>
      <c r="YB304" s="177"/>
      <c r="YC304" s="177"/>
      <c r="YD304" s="177"/>
      <c r="YE304" s="177"/>
      <c r="YF304" s="177"/>
      <c r="YG304" s="177"/>
      <c r="YH304" s="177"/>
      <c r="YI304" s="177"/>
      <c r="YJ304" s="178"/>
      <c r="YK304" s="178"/>
      <c r="YL304" s="177"/>
      <c r="YM304" s="177"/>
      <c r="YN304" s="177"/>
      <c r="YO304" s="178"/>
      <c r="YP304" s="177"/>
      <c r="YQ304" s="178"/>
      <c r="YR304" s="177"/>
      <c r="YS304" s="178"/>
      <c r="YT304" s="177"/>
      <c r="YU304" s="178"/>
      <c r="YV304" s="180"/>
      <c r="YW304" s="181"/>
      <c r="YX304" s="181"/>
      <c r="YY304" s="176"/>
      <c r="YZ304" s="177"/>
      <c r="ZA304" s="178"/>
      <c r="ZB304" s="177"/>
      <c r="ZC304" s="177"/>
      <c r="ZD304" s="177"/>
      <c r="ZE304" s="177"/>
      <c r="ZF304" s="177"/>
      <c r="ZG304" s="177"/>
      <c r="ZH304" s="177"/>
      <c r="ZI304" s="177"/>
      <c r="ZJ304" s="177"/>
      <c r="ZK304" s="177"/>
      <c r="ZL304" s="177"/>
      <c r="ZM304" s="177"/>
      <c r="ZN304" s="177"/>
      <c r="ZO304" s="177"/>
      <c r="ZP304" s="178"/>
      <c r="ZQ304" s="178"/>
      <c r="ZR304" s="177"/>
      <c r="ZS304" s="177"/>
      <c r="ZT304" s="177"/>
      <c r="ZU304" s="178"/>
      <c r="ZV304" s="177"/>
      <c r="ZW304" s="178"/>
      <c r="ZX304" s="177"/>
      <c r="ZY304" s="178"/>
      <c r="ZZ304" s="177"/>
      <c r="AAA304" s="178"/>
      <c r="AAB304" s="180"/>
      <c r="AAC304" s="181"/>
      <c r="AAD304" s="181"/>
      <c r="AAE304" s="176"/>
      <c r="AAF304" s="177"/>
      <c r="AAG304" s="178"/>
      <c r="AAH304" s="177"/>
      <c r="AAI304" s="177"/>
      <c r="AAJ304" s="177"/>
      <c r="AAK304" s="177"/>
      <c r="AAL304" s="177"/>
      <c r="AAM304" s="177"/>
      <c r="AAN304" s="177"/>
      <c r="AAO304" s="177"/>
      <c r="AAP304" s="177"/>
      <c r="AAQ304" s="177"/>
      <c r="AAR304" s="177"/>
      <c r="AAS304" s="177"/>
      <c r="AAT304" s="177"/>
      <c r="AAU304" s="177"/>
      <c r="AAV304" s="178"/>
      <c r="AAW304" s="178"/>
      <c r="AAX304" s="177"/>
      <c r="AAY304" s="177"/>
      <c r="AAZ304" s="177"/>
      <c r="ABA304" s="178"/>
      <c r="ABB304" s="177"/>
      <c r="ABC304" s="178"/>
      <c r="ABD304" s="177"/>
      <c r="ABE304" s="178"/>
      <c r="ABF304" s="177"/>
      <c r="ABG304" s="178"/>
      <c r="ABH304" s="180"/>
      <c r="ABI304" s="181"/>
      <c r="ABJ304" s="181"/>
      <c r="ABK304" s="176"/>
      <c r="ABL304" s="177"/>
      <c r="ABM304" s="178"/>
      <c r="ABN304" s="177"/>
      <c r="ABO304" s="177"/>
      <c r="ABP304" s="177"/>
      <c r="ABQ304" s="177"/>
      <c r="ABR304" s="177"/>
      <c r="ABS304" s="177"/>
      <c r="ABT304" s="177"/>
      <c r="ABU304" s="177"/>
      <c r="ABV304" s="177"/>
      <c r="ABW304" s="177"/>
      <c r="ABX304" s="177"/>
      <c r="ABY304" s="177"/>
      <c r="ABZ304" s="177"/>
      <c r="ACA304" s="177"/>
      <c r="ACB304" s="178"/>
      <c r="ACC304" s="178"/>
      <c r="ACD304" s="177"/>
      <c r="ACE304" s="177"/>
      <c r="ACF304" s="177"/>
      <c r="ACG304" s="178"/>
      <c r="ACH304" s="177"/>
      <c r="ACI304" s="178"/>
      <c r="ACJ304" s="177"/>
      <c r="ACK304" s="178"/>
      <c r="ACL304" s="177"/>
      <c r="ACM304" s="178"/>
      <c r="ACN304" s="180"/>
      <c r="ACO304" s="181"/>
      <c r="ACP304" s="181"/>
      <c r="ACQ304" s="176"/>
      <c r="ACR304" s="177"/>
      <c r="ACS304" s="178"/>
      <c r="ACT304" s="177"/>
      <c r="ACU304" s="177"/>
      <c r="ACV304" s="177"/>
      <c r="ACW304" s="177"/>
      <c r="ACX304" s="177"/>
      <c r="ACY304" s="177"/>
      <c r="ACZ304" s="177"/>
      <c r="ADA304" s="177"/>
      <c r="ADB304" s="177"/>
      <c r="ADC304" s="177"/>
      <c r="ADD304" s="177"/>
      <c r="ADE304" s="177"/>
      <c r="ADF304" s="177"/>
      <c r="ADG304" s="177"/>
      <c r="ADH304" s="178"/>
      <c r="ADI304" s="178"/>
      <c r="ADJ304" s="177"/>
      <c r="ADK304" s="177"/>
      <c r="ADL304" s="177"/>
      <c r="ADM304" s="178"/>
      <c r="ADN304" s="177"/>
      <c r="ADO304" s="178"/>
      <c r="ADP304" s="177"/>
      <c r="ADQ304" s="178"/>
      <c r="ADR304" s="177"/>
      <c r="ADS304" s="178"/>
      <c r="ADT304" s="180"/>
      <c r="ADU304" s="181"/>
      <c r="ADV304" s="181"/>
      <c r="ADW304" s="176"/>
      <c r="ADX304" s="177"/>
      <c r="ADY304" s="178"/>
      <c r="ADZ304" s="177"/>
      <c r="AEA304" s="177"/>
      <c r="AEB304" s="177"/>
      <c r="AEC304" s="177"/>
      <c r="AED304" s="177"/>
      <c r="AEE304" s="177"/>
      <c r="AEF304" s="177"/>
      <c r="AEG304" s="177"/>
      <c r="AEH304" s="177"/>
      <c r="AEI304" s="177"/>
      <c r="AEJ304" s="177"/>
      <c r="AEK304" s="177"/>
      <c r="AEL304" s="177"/>
      <c r="AEM304" s="177"/>
      <c r="AEN304" s="178"/>
      <c r="AEO304" s="178"/>
      <c r="AEP304" s="177"/>
      <c r="AEQ304" s="177"/>
      <c r="AER304" s="177"/>
      <c r="AES304" s="178"/>
      <c r="AET304" s="177"/>
      <c r="AEU304" s="178"/>
      <c r="AEV304" s="177"/>
      <c r="AEW304" s="178"/>
      <c r="AEX304" s="177"/>
      <c r="AEY304" s="178"/>
      <c r="AEZ304" s="180"/>
      <c r="AFA304" s="181"/>
      <c r="AFB304" s="181"/>
      <c r="AFC304" s="176"/>
      <c r="AFD304" s="177"/>
      <c r="AFE304" s="178"/>
      <c r="AFF304" s="177"/>
      <c r="AFG304" s="177"/>
      <c r="AFH304" s="177"/>
      <c r="AFI304" s="177"/>
      <c r="AFJ304" s="177"/>
      <c r="AFK304" s="177"/>
      <c r="AFL304" s="177"/>
      <c r="AFM304" s="177"/>
      <c r="AFN304" s="177"/>
      <c r="AFO304" s="177"/>
      <c r="AFP304" s="177"/>
      <c r="AFQ304" s="177"/>
      <c r="AFR304" s="177"/>
      <c r="AFS304" s="177"/>
      <c r="AFT304" s="178"/>
      <c r="AFU304" s="178"/>
      <c r="AFV304" s="177"/>
      <c r="AFW304" s="177"/>
      <c r="AFX304" s="177"/>
      <c r="AFY304" s="178"/>
      <c r="AFZ304" s="177"/>
      <c r="AGA304" s="178"/>
      <c r="AGB304" s="177"/>
      <c r="AGC304" s="178"/>
      <c r="AGD304" s="177"/>
      <c r="AGE304" s="178"/>
      <c r="AGF304" s="180"/>
      <c r="AGG304" s="181"/>
      <c r="AGH304" s="181"/>
      <c r="AGI304" s="176"/>
      <c r="AGJ304" s="177"/>
      <c r="AGK304" s="178"/>
      <c r="AGL304" s="177"/>
      <c r="AGM304" s="177"/>
      <c r="AGN304" s="177"/>
      <c r="AGO304" s="177"/>
      <c r="AGP304" s="177"/>
      <c r="AGQ304" s="177"/>
      <c r="AGR304" s="177"/>
      <c r="AGS304" s="177"/>
      <c r="AGT304" s="177"/>
      <c r="AGU304" s="177"/>
      <c r="AGV304" s="177"/>
      <c r="AGW304" s="177"/>
      <c r="AGX304" s="177"/>
      <c r="AGY304" s="177"/>
      <c r="AGZ304" s="178"/>
      <c r="AHA304" s="178"/>
      <c r="AHB304" s="177"/>
      <c r="AHC304" s="177"/>
      <c r="AHD304" s="177"/>
      <c r="AHE304" s="178"/>
      <c r="AHF304" s="177"/>
      <c r="AHG304" s="178"/>
      <c r="AHH304" s="177"/>
      <c r="AHI304" s="178"/>
      <c r="AHJ304" s="177"/>
      <c r="AHK304" s="178"/>
      <c r="AHL304" s="180"/>
      <c r="AHM304" s="181"/>
      <c r="AHN304" s="181"/>
      <c r="AHO304" s="176"/>
      <c r="AHP304" s="177"/>
      <c r="AHQ304" s="178"/>
      <c r="AHR304" s="177"/>
      <c r="AHS304" s="177"/>
      <c r="AHT304" s="177"/>
      <c r="AHU304" s="177"/>
      <c r="AHV304" s="177"/>
      <c r="AHW304" s="177"/>
      <c r="AHX304" s="177"/>
      <c r="AHY304" s="177"/>
      <c r="AHZ304" s="177"/>
      <c r="AIA304" s="177"/>
      <c r="AIB304" s="177"/>
      <c r="AIC304" s="177"/>
      <c r="AID304" s="177"/>
      <c r="AIE304" s="177"/>
      <c r="AIF304" s="178"/>
      <c r="AIG304" s="178"/>
      <c r="AIH304" s="177"/>
      <c r="AII304" s="177"/>
      <c r="AIJ304" s="177"/>
      <c r="AIK304" s="178"/>
      <c r="AIL304" s="177"/>
      <c r="AIM304" s="178"/>
      <c r="AIN304" s="177"/>
      <c r="AIO304" s="178"/>
      <c r="AIP304" s="177"/>
      <c r="AIQ304" s="178"/>
      <c r="AIR304" s="180"/>
      <c r="AIS304" s="181"/>
      <c r="AIT304" s="181"/>
      <c r="AIU304" s="176"/>
      <c r="AIV304" s="177"/>
      <c r="AIW304" s="178"/>
      <c r="AIX304" s="177"/>
      <c r="AIY304" s="177"/>
      <c r="AIZ304" s="177"/>
      <c r="AJA304" s="177"/>
      <c r="AJB304" s="177"/>
      <c r="AJC304" s="177"/>
      <c r="AJD304" s="177"/>
      <c r="AJE304" s="177"/>
      <c r="AJF304" s="177"/>
      <c r="AJG304" s="177"/>
      <c r="AJH304" s="177"/>
      <c r="AJI304" s="177"/>
      <c r="AJJ304" s="177"/>
      <c r="AJK304" s="177"/>
      <c r="AJL304" s="178"/>
      <c r="AJM304" s="178"/>
      <c r="AJN304" s="177"/>
      <c r="AJO304" s="177"/>
      <c r="AJP304" s="177"/>
      <c r="AJQ304" s="178"/>
      <c r="AJR304" s="177"/>
      <c r="AJS304" s="178"/>
      <c r="AJT304" s="177"/>
      <c r="AJU304" s="178"/>
      <c r="AJV304" s="177"/>
      <c r="AJW304" s="178"/>
      <c r="AJX304" s="180"/>
      <c r="AJY304" s="181"/>
      <c r="AJZ304" s="181"/>
      <c r="AKA304" s="176"/>
      <c r="AKB304" s="177"/>
      <c r="AKC304" s="178"/>
      <c r="AKD304" s="177"/>
      <c r="AKE304" s="177"/>
      <c r="AKF304" s="177"/>
      <c r="AKG304" s="177"/>
      <c r="AKH304" s="177"/>
      <c r="AKI304" s="177"/>
      <c r="AKJ304" s="177"/>
      <c r="AKK304" s="177"/>
      <c r="AKL304" s="177"/>
      <c r="AKM304" s="177"/>
      <c r="AKN304" s="177"/>
      <c r="AKO304" s="177"/>
      <c r="AKP304" s="177"/>
      <c r="AKQ304" s="177"/>
      <c r="AKR304" s="178"/>
      <c r="AKS304" s="178"/>
      <c r="AKT304" s="177"/>
      <c r="AKU304" s="177"/>
      <c r="AKV304" s="177"/>
      <c r="AKW304" s="178"/>
      <c r="AKX304" s="177"/>
      <c r="AKY304" s="178"/>
      <c r="AKZ304" s="177"/>
      <c r="ALA304" s="178"/>
      <c r="ALB304" s="177"/>
      <c r="ALC304" s="178"/>
      <c r="ALD304" s="180"/>
      <c r="ALE304" s="181"/>
      <c r="ALF304" s="181"/>
      <c r="ALG304" s="176"/>
      <c r="ALH304" s="177"/>
      <c r="ALI304" s="178"/>
      <c r="ALJ304" s="177"/>
      <c r="ALK304" s="177"/>
      <c r="ALL304" s="177"/>
      <c r="ALM304" s="177"/>
      <c r="ALN304" s="177"/>
      <c r="ALO304" s="177"/>
      <c r="ALP304" s="177"/>
      <c r="ALQ304" s="177"/>
      <c r="ALR304" s="177"/>
      <c r="ALS304" s="177"/>
      <c r="ALT304" s="177"/>
      <c r="ALU304" s="177"/>
      <c r="ALV304" s="177"/>
      <c r="ALW304" s="177"/>
      <c r="ALX304" s="178"/>
      <c r="ALY304" s="178"/>
      <c r="ALZ304" s="177"/>
      <c r="AMA304" s="177"/>
      <c r="AMB304" s="177"/>
      <c r="AMC304" s="178"/>
      <c r="AMD304" s="177"/>
      <c r="AME304" s="178"/>
      <c r="AMF304" s="177"/>
      <c r="AMG304" s="178"/>
      <c r="AMH304" s="177"/>
      <c r="AMI304" s="178"/>
      <c r="AMJ304" s="180"/>
      <c r="AMK304" s="181"/>
      <c r="AML304" s="181"/>
      <c r="AMM304" s="176"/>
      <c r="AMN304" s="177"/>
      <c r="AMO304" s="178"/>
      <c r="AMP304" s="177"/>
      <c r="AMQ304" s="177"/>
      <c r="AMR304" s="177"/>
      <c r="AMS304" s="177"/>
      <c r="AMT304" s="177"/>
      <c r="AMU304" s="177"/>
      <c r="AMV304" s="177"/>
      <c r="AMW304" s="177"/>
      <c r="AMX304" s="177"/>
      <c r="AMY304" s="177"/>
      <c r="AMZ304" s="177"/>
      <c r="ANA304" s="177"/>
      <c r="ANB304" s="177"/>
      <c r="ANC304" s="177"/>
      <c r="AND304" s="178"/>
      <c r="ANE304" s="178"/>
      <c r="ANF304" s="177"/>
      <c r="ANG304" s="177"/>
      <c r="ANH304" s="177"/>
      <c r="ANI304" s="178"/>
      <c r="ANJ304" s="177"/>
      <c r="ANK304" s="178"/>
      <c r="ANL304" s="177"/>
      <c r="ANM304" s="178"/>
      <c r="ANN304" s="177"/>
      <c r="ANO304" s="178"/>
      <c r="ANP304" s="180"/>
      <c r="ANQ304" s="181"/>
      <c r="ANR304" s="181"/>
      <c r="ANS304" s="176"/>
      <c r="ANT304" s="177"/>
      <c r="ANU304" s="178"/>
      <c r="ANV304" s="177"/>
      <c r="ANW304" s="177"/>
      <c r="ANX304" s="177"/>
      <c r="ANY304" s="177"/>
      <c r="ANZ304" s="177"/>
      <c r="AOA304" s="177"/>
      <c r="AOB304" s="177"/>
      <c r="AOC304" s="177"/>
      <c r="AOD304" s="177"/>
      <c r="AOE304" s="177"/>
      <c r="AOF304" s="177"/>
      <c r="AOG304" s="177"/>
      <c r="AOH304" s="177"/>
      <c r="AOI304" s="177"/>
      <c r="AOJ304" s="178"/>
      <c r="AOK304" s="178"/>
      <c r="AOL304" s="177"/>
      <c r="AOM304" s="177"/>
      <c r="AON304" s="177"/>
      <c r="AOO304" s="178"/>
      <c r="AOP304" s="177"/>
      <c r="AOQ304" s="178"/>
      <c r="AOR304" s="177"/>
      <c r="AOS304" s="178"/>
      <c r="AOT304" s="177"/>
      <c r="AOU304" s="178"/>
      <c r="AOV304" s="180"/>
      <c r="AOW304" s="181"/>
      <c r="AOX304" s="181"/>
      <c r="AOY304" s="176"/>
      <c r="AOZ304" s="177"/>
      <c r="APA304" s="178"/>
      <c r="APB304" s="177"/>
      <c r="APC304" s="177"/>
      <c r="APD304" s="177"/>
      <c r="APE304" s="177"/>
      <c r="APF304" s="177"/>
      <c r="APG304" s="177"/>
      <c r="APH304" s="177"/>
      <c r="API304" s="177"/>
      <c r="APJ304" s="177"/>
      <c r="APK304" s="177"/>
      <c r="APL304" s="177"/>
      <c r="APM304" s="177"/>
      <c r="APN304" s="177"/>
      <c r="APO304" s="177"/>
      <c r="APP304" s="178"/>
      <c r="APQ304" s="178"/>
      <c r="APR304" s="177"/>
      <c r="APS304" s="177"/>
      <c r="APT304" s="177"/>
      <c r="APU304" s="178"/>
      <c r="APV304" s="177"/>
      <c r="APW304" s="178"/>
      <c r="APX304" s="177"/>
      <c r="APY304" s="178"/>
      <c r="APZ304" s="177"/>
      <c r="AQA304" s="178"/>
      <c r="AQB304" s="180"/>
      <c r="AQC304" s="181"/>
      <c r="AQD304" s="181"/>
      <c r="AQE304" s="176"/>
      <c r="AQF304" s="177"/>
      <c r="AQG304" s="178"/>
      <c r="AQH304" s="177"/>
      <c r="AQI304" s="177"/>
      <c r="AQJ304" s="177"/>
      <c r="AQK304" s="177"/>
      <c r="AQL304" s="177"/>
      <c r="AQM304" s="177"/>
      <c r="AQN304" s="177"/>
      <c r="AQO304" s="177"/>
      <c r="AQP304" s="177"/>
      <c r="AQQ304" s="177"/>
      <c r="AQR304" s="177"/>
      <c r="AQS304" s="177"/>
      <c r="AQT304" s="177"/>
      <c r="AQU304" s="177"/>
      <c r="AQV304" s="178"/>
      <c r="AQW304" s="178"/>
      <c r="AQX304" s="177"/>
      <c r="AQY304" s="177"/>
      <c r="AQZ304" s="177"/>
      <c r="ARA304" s="178"/>
      <c r="ARB304" s="177"/>
      <c r="ARC304" s="178"/>
      <c r="ARD304" s="177"/>
      <c r="ARE304" s="178"/>
      <c r="ARF304" s="177"/>
      <c r="ARG304" s="178"/>
      <c r="ARH304" s="180"/>
      <c r="ARI304" s="181"/>
      <c r="ARJ304" s="181"/>
      <c r="ARK304" s="176"/>
      <c r="ARL304" s="177"/>
      <c r="ARM304" s="178"/>
      <c r="ARN304" s="177"/>
      <c r="ARO304" s="177"/>
      <c r="ARP304" s="177"/>
      <c r="ARQ304" s="177"/>
      <c r="ARR304" s="177"/>
      <c r="ARS304" s="177"/>
      <c r="ART304" s="177"/>
      <c r="ARU304" s="177"/>
      <c r="ARV304" s="177"/>
      <c r="ARW304" s="177"/>
      <c r="ARX304" s="177"/>
      <c r="ARY304" s="177"/>
      <c r="ARZ304" s="177"/>
      <c r="ASA304" s="177"/>
      <c r="ASB304" s="178"/>
      <c r="ASC304" s="178"/>
      <c r="ASD304" s="177"/>
      <c r="ASE304" s="177"/>
      <c r="ASF304" s="177"/>
      <c r="ASG304" s="178"/>
      <c r="ASH304" s="177"/>
      <c r="ASI304" s="178"/>
      <c r="ASJ304" s="177"/>
      <c r="ASK304" s="178"/>
      <c r="ASL304" s="177"/>
      <c r="ASM304" s="178"/>
      <c r="ASN304" s="180"/>
      <c r="ASO304" s="181"/>
      <c r="ASP304" s="181"/>
      <c r="ASQ304" s="176"/>
      <c r="ASR304" s="177"/>
      <c r="ASS304" s="178"/>
      <c r="AST304" s="177"/>
      <c r="ASU304" s="177"/>
      <c r="ASV304" s="177"/>
      <c r="ASW304" s="177"/>
      <c r="ASX304" s="177"/>
      <c r="ASY304" s="177"/>
      <c r="ASZ304" s="177"/>
      <c r="ATA304" s="177"/>
      <c r="ATB304" s="177"/>
      <c r="ATC304" s="177"/>
      <c r="ATD304" s="177"/>
      <c r="ATE304" s="177"/>
      <c r="ATF304" s="177"/>
      <c r="ATG304" s="177"/>
      <c r="ATH304" s="178"/>
      <c r="ATI304" s="178"/>
      <c r="ATJ304" s="177"/>
      <c r="ATK304" s="177"/>
      <c r="ATL304" s="177"/>
      <c r="ATM304" s="178"/>
      <c r="ATN304" s="177"/>
      <c r="ATO304" s="178"/>
      <c r="ATP304" s="177"/>
      <c r="ATQ304" s="178"/>
      <c r="ATR304" s="177"/>
      <c r="ATS304" s="178"/>
      <c r="ATT304" s="180"/>
      <c r="ATU304" s="181"/>
      <c r="ATV304" s="181"/>
      <c r="ATW304" s="176"/>
      <c r="ATX304" s="177"/>
      <c r="ATY304" s="178"/>
      <c r="ATZ304" s="177"/>
      <c r="AUA304" s="177"/>
      <c r="AUB304" s="177"/>
      <c r="AUC304" s="177"/>
      <c r="AUD304" s="177"/>
      <c r="AUE304" s="177"/>
      <c r="AUF304" s="177"/>
      <c r="AUG304" s="177"/>
      <c r="AUH304" s="177"/>
      <c r="AUI304" s="177"/>
      <c r="AUJ304" s="177"/>
      <c r="AUK304" s="177"/>
      <c r="AUL304" s="177"/>
      <c r="AUM304" s="177"/>
      <c r="AUN304" s="178"/>
      <c r="AUO304" s="178"/>
      <c r="AUP304" s="177"/>
      <c r="AUQ304" s="177"/>
      <c r="AUR304" s="177"/>
      <c r="AUS304" s="178"/>
      <c r="AUT304" s="177"/>
      <c r="AUU304" s="178"/>
      <c r="AUV304" s="177"/>
      <c r="AUW304" s="178"/>
      <c r="AUX304" s="177"/>
      <c r="AUY304" s="178"/>
      <c r="AUZ304" s="180"/>
      <c r="AVA304" s="181"/>
      <c r="AVB304" s="181"/>
      <c r="AVC304" s="176"/>
      <c r="AVD304" s="177"/>
      <c r="AVE304" s="178"/>
      <c r="AVF304" s="177"/>
      <c r="AVG304" s="177"/>
      <c r="AVH304" s="177"/>
      <c r="AVI304" s="177"/>
      <c r="AVJ304" s="177"/>
      <c r="AVK304" s="177"/>
      <c r="AVL304" s="177"/>
      <c r="AVM304" s="177"/>
      <c r="AVN304" s="177"/>
      <c r="AVO304" s="177"/>
      <c r="AVP304" s="177"/>
      <c r="AVQ304" s="177"/>
      <c r="AVR304" s="177"/>
      <c r="AVS304" s="177"/>
      <c r="AVT304" s="178"/>
      <c r="AVU304" s="178"/>
      <c r="AVV304" s="177"/>
      <c r="AVW304" s="177"/>
      <c r="AVX304" s="177"/>
      <c r="AVY304" s="178"/>
      <c r="AVZ304" s="177"/>
      <c r="AWA304" s="178"/>
      <c r="AWB304" s="177"/>
      <c r="AWC304" s="178"/>
      <c r="AWD304" s="177"/>
      <c r="AWE304" s="178"/>
      <c r="AWF304" s="180"/>
      <c r="AWG304" s="181"/>
      <c r="AWH304" s="181"/>
      <c r="AWI304" s="176"/>
      <c r="AWJ304" s="177"/>
      <c r="AWK304" s="178"/>
      <c r="AWL304" s="177"/>
      <c r="AWM304" s="177"/>
      <c r="AWN304" s="177"/>
      <c r="AWO304" s="177"/>
      <c r="AWP304" s="177"/>
      <c r="AWQ304" s="177"/>
      <c r="AWR304" s="177"/>
      <c r="AWS304" s="177"/>
      <c r="AWT304" s="177"/>
      <c r="AWU304" s="177"/>
      <c r="AWV304" s="177"/>
      <c r="AWW304" s="177"/>
      <c r="AWX304" s="177"/>
      <c r="AWY304" s="177"/>
      <c r="AWZ304" s="178"/>
      <c r="AXA304" s="178"/>
      <c r="AXB304" s="177"/>
      <c r="AXC304" s="177"/>
      <c r="AXD304" s="177"/>
      <c r="AXE304" s="178"/>
      <c r="AXF304" s="177"/>
      <c r="AXG304" s="178"/>
      <c r="AXH304" s="177"/>
      <c r="AXI304" s="178"/>
      <c r="AXJ304" s="177"/>
      <c r="AXK304" s="178"/>
      <c r="AXL304" s="180"/>
      <c r="AXM304" s="181"/>
      <c r="AXN304" s="181"/>
      <c r="AXO304" s="176"/>
      <c r="AXP304" s="177"/>
      <c r="AXQ304" s="178"/>
      <c r="AXR304" s="177"/>
      <c r="AXS304" s="177"/>
      <c r="AXT304" s="177"/>
      <c r="AXU304" s="177"/>
      <c r="AXV304" s="177"/>
      <c r="AXW304" s="177"/>
      <c r="AXX304" s="177"/>
      <c r="AXY304" s="177"/>
      <c r="AXZ304" s="177"/>
      <c r="AYA304" s="177"/>
      <c r="AYB304" s="177"/>
      <c r="AYC304" s="177"/>
      <c r="AYD304" s="177"/>
      <c r="AYE304" s="177"/>
      <c r="AYF304" s="178"/>
      <c r="AYG304" s="178"/>
      <c r="AYH304" s="177"/>
      <c r="AYI304" s="177"/>
      <c r="AYJ304" s="177"/>
      <c r="AYK304" s="178"/>
      <c r="AYL304" s="177"/>
      <c r="AYM304" s="178"/>
      <c r="AYN304" s="177"/>
      <c r="AYO304" s="178"/>
      <c r="AYP304" s="177"/>
      <c r="AYQ304" s="178"/>
      <c r="AYR304" s="180"/>
      <c r="AYS304" s="181"/>
      <c r="AYT304" s="181"/>
      <c r="AYU304" s="176"/>
      <c r="AYV304" s="177"/>
      <c r="AYW304" s="178"/>
      <c r="AYX304" s="177"/>
      <c r="AYY304" s="177"/>
      <c r="AYZ304" s="177"/>
      <c r="AZA304" s="177"/>
      <c r="AZB304" s="177"/>
      <c r="AZC304" s="177"/>
      <c r="AZD304" s="177"/>
      <c r="AZE304" s="177"/>
      <c r="AZF304" s="177"/>
      <c r="AZG304" s="177"/>
      <c r="AZH304" s="177"/>
      <c r="AZI304" s="177"/>
      <c r="AZJ304" s="177"/>
      <c r="AZK304" s="177"/>
      <c r="AZL304" s="178"/>
      <c r="AZM304" s="178"/>
      <c r="AZN304" s="177"/>
      <c r="AZO304" s="177"/>
      <c r="AZP304" s="177"/>
      <c r="AZQ304" s="178"/>
      <c r="AZR304" s="177"/>
      <c r="AZS304" s="178"/>
      <c r="AZT304" s="177"/>
      <c r="AZU304" s="178"/>
      <c r="AZV304" s="177"/>
      <c r="AZW304" s="178"/>
      <c r="AZX304" s="180"/>
      <c r="AZY304" s="181"/>
      <c r="AZZ304" s="181"/>
      <c r="BAA304" s="176"/>
      <c r="BAB304" s="177"/>
      <c r="BAC304" s="178"/>
      <c r="BAD304" s="177"/>
      <c r="BAE304" s="177"/>
      <c r="BAF304" s="177"/>
      <c r="BAG304" s="177"/>
      <c r="BAH304" s="177"/>
      <c r="BAI304" s="177"/>
      <c r="BAJ304" s="177"/>
      <c r="BAK304" s="177"/>
      <c r="BAL304" s="177"/>
      <c r="BAM304" s="177"/>
      <c r="BAN304" s="177"/>
      <c r="BAO304" s="177"/>
      <c r="BAP304" s="177"/>
      <c r="BAQ304" s="177"/>
      <c r="BAR304" s="178"/>
      <c r="BAS304" s="178"/>
      <c r="BAT304" s="177"/>
      <c r="BAU304" s="177"/>
      <c r="BAV304" s="177"/>
      <c r="BAW304" s="178"/>
      <c r="BAX304" s="177"/>
      <c r="BAY304" s="178"/>
      <c r="BAZ304" s="177"/>
      <c r="BBA304" s="178"/>
      <c r="BBB304" s="177"/>
      <c r="BBC304" s="178"/>
      <c r="BBD304" s="180"/>
      <c r="BBE304" s="181"/>
      <c r="BBF304" s="181"/>
      <c r="BBG304" s="176"/>
      <c r="BBH304" s="177"/>
      <c r="BBI304" s="178"/>
      <c r="BBJ304" s="177"/>
      <c r="BBK304" s="177"/>
      <c r="BBL304" s="177"/>
      <c r="BBM304" s="177"/>
      <c r="BBN304" s="177"/>
      <c r="BBO304" s="177"/>
      <c r="BBP304" s="177"/>
      <c r="BBQ304" s="177"/>
      <c r="BBR304" s="177"/>
      <c r="BBS304" s="177"/>
      <c r="BBT304" s="177"/>
      <c r="BBU304" s="177"/>
      <c r="BBV304" s="177"/>
      <c r="BBW304" s="177"/>
      <c r="BBX304" s="178"/>
      <c r="BBY304" s="178"/>
      <c r="BBZ304" s="177"/>
      <c r="BCA304" s="177"/>
      <c r="BCB304" s="177"/>
      <c r="BCC304" s="178"/>
      <c r="BCD304" s="177"/>
      <c r="BCE304" s="178"/>
      <c r="BCF304" s="177"/>
      <c r="BCG304" s="178"/>
      <c r="BCH304" s="177"/>
      <c r="BCI304" s="178"/>
      <c r="BCJ304" s="180"/>
      <c r="BCK304" s="181"/>
      <c r="BCL304" s="181"/>
      <c r="BCM304" s="176"/>
      <c r="BCN304" s="177"/>
      <c r="BCO304" s="178"/>
      <c r="BCP304" s="177"/>
      <c r="BCQ304" s="177"/>
      <c r="BCR304" s="177"/>
      <c r="BCS304" s="177"/>
      <c r="BCT304" s="177"/>
      <c r="BCU304" s="177"/>
      <c r="BCV304" s="177"/>
      <c r="BCW304" s="177"/>
      <c r="BCX304" s="177"/>
      <c r="BCY304" s="177"/>
      <c r="BCZ304" s="177"/>
      <c r="BDA304" s="177"/>
      <c r="BDB304" s="177"/>
      <c r="BDC304" s="177"/>
      <c r="BDD304" s="178"/>
      <c r="BDE304" s="178"/>
      <c r="BDF304" s="177"/>
      <c r="BDG304" s="177"/>
      <c r="BDH304" s="177"/>
      <c r="BDI304" s="178"/>
      <c r="BDJ304" s="177"/>
      <c r="BDK304" s="178"/>
      <c r="BDL304" s="177"/>
      <c r="BDM304" s="178"/>
      <c r="BDN304" s="177"/>
      <c r="BDO304" s="178"/>
      <c r="BDP304" s="180"/>
      <c r="BDQ304" s="181"/>
      <c r="BDR304" s="181"/>
      <c r="BDS304" s="176"/>
      <c r="BDT304" s="177"/>
      <c r="BDU304" s="178"/>
      <c r="BDV304" s="177"/>
      <c r="BDW304" s="177"/>
      <c r="BDX304" s="177"/>
      <c r="BDY304" s="177"/>
      <c r="BDZ304" s="177"/>
      <c r="BEA304" s="177"/>
      <c r="BEB304" s="177"/>
      <c r="BEC304" s="177"/>
      <c r="BED304" s="177"/>
      <c r="BEE304" s="177"/>
      <c r="BEF304" s="177"/>
      <c r="BEG304" s="177"/>
      <c r="BEH304" s="177"/>
      <c r="BEI304" s="177"/>
      <c r="BEJ304" s="178"/>
      <c r="BEK304" s="178"/>
      <c r="BEL304" s="177"/>
      <c r="BEM304" s="177"/>
      <c r="BEN304" s="177"/>
      <c r="BEO304" s="178"/>
      <c r="BEP304" s="177"/>
      <c r="BEQ304" s="178"/>
      <c r="BER304" s="177"/>
      <c r="BES304" s="178"/>
      <c r="BET304" s="177"/>
      <c r="BEU304" s="178"/>
      <c r="BEV304" s="180"/>
      <c r="BEW304" s="181"/>
      <c r="BEX304" s="181"/>
      <c r="BEY304" s="176"/>
      <c r="BEZ304" s="177"/>
      <c r="BFA304" s="178"/>
      <c r="BFB304" s="177"/>
      <c r="BFC304" s="177"/>
      <c r="BFD304" s="177"/>
      <c r="BFE304" s="177"/>
      <c r="BFF304" s="177"/>
      <c r="BFG304" s="177"/>
      <c r="BFH304" s="177"/>
      <c r="BFI304" s="177"/>
      <c r="BFJ304" s="177"/>
      <c r="BFK304" s="177"/>
      <c r="BFL304" s="177"/>
      <c r="BFM304" s="177"/>
      <c r="BFN304" s="177"/>
      <c r="BFO304" s="177"/>
      <c r="BFP304" s="178"/>
      <c r="BFQ304" s="178"/>
      <c r="BFR304" s="177"/>
      <c r="BFS304" s="177"/>
      <c r="BFT304" s="177"/>
      <c r="BFU304" s="178"/>
      <c r="BFV304" s="177"/>
      <c r="BFW304" s="178"/>
      <c r="BFX304" s="177"/>
      <c r="BFY304" s="178"/>
      <c r="BFZ304" s="177"/>
      <c r="BGA304" s="178"/>
      <c r="BGB304" s="180"/>
      <c r="BGC304" s="181"/>
      <c r="BGD304" s="181"/>
      <c r="BGE304" s="176"/>
      <c r="BGF304" s="177"/>
      <c r="BGG304" s="178"/>
      <c r="BGH304" s="177"/>
      <c r="BGI304" s="177"/>
      <c r="BGJ304" s="177"/>
      <c r="BGK304" s="177"/>
      <c r="BGL304" s="177"/>
      <c r="BGM304" s="177"/>
      <c r="BGN304" s="177"/>
      <c r="BGO304" s="177"/>
      <c r="BGP304" s="177"/>
      <c r="BGQ304" s="177"/>
      <c r="BGR304" s="177"/>
      <c r="BGS304" s="177"/>
      <c r="BGT304" s="177"/>
      <c r="BGU304" s="177"/>
      <c r="BGV304" s="178"/>
      <c r="BGW304" s="178"/>
      <c r="BGX304" s="177"/>
      <c r="BGY304" s="177"/>
      <c r="BGZ304" s="177"/>
      <c r="BHA304" s="178"/>
      <c r="BHB304" s="177"/>
      <c r="BHC304" s="178"/>
      <c r="BHD304" s="177"/>
      <c r="BHE304" s="178"/>
      <c r="BHF304" s="177"/>
      <c r="BHG304" s="178"/>
      <c r="BHH304" s="180"/>
      <c r="BHI304" s="181"/>
      <c r="BHJ304" s="181"/>
      <c r="BHK304" s="176"/>
      <c r="BHL304" s="177"/>
      <c r="BHM304" s="178"/>
      <c r="BHN304" s="177"/>
      <c r="BHO304" s="177"/>
      <c r="BHP304" s="177"/>
      <c r="BHQ304" s="177"/>
      <c r="BHR304" s="177"/>
      <c r="BHS304" s="177"/>
      <c r="BHT304" s="177"/>
      <c r="BHU304" s="177"/>
      <c r="BHV304" s="177"/>
      <c r="BHW304" s="177"/>
      <c r="BHX304" s="177"/>
      <c r="BHY304" s="177"/>
      <c r="BHZ304" s="177"/>
      <c r="BIA304" s="177"/>
      <c r="BIB304" s="178"/>
      <c r="BIC304" s="178"/>
      <c r="BID304" s="177"/>
      <c r="BIE304" s="177"/>
      <c r="BIF304" s="177"/>
      <c r="BIG304" s="178"/>
      <c r="BIH304" s="177"/>
      <c r="BII304" s="178"/>
      <c r="BIJ304" s="177"/>
      <c r="BIK304" s="178"/>
      <c r="BIL304" s="177"/>
      <c r="BIM304" s="178"/>
      <c r="BIN304" s="180"/>
      <c r="BIO304" s="181"/>
      <c r="BIP304" s="181"/>
      <c r="BIQ304" s="176"/>
      <c r="BIR304" s="177"/>
      <c r="BIS304" s="178"/>
      <c r="BIT304" s="177"/>
      <c r="BIU304" s="177"/>
      <c r="BIV304" s="177"/>
      <c r="BIW304" s="177"/>
      <c r="BIX304" s="177"/>
      <c r="BIY304" s="177"/>
      <c r="BIZ304" s="177"/>
      <c r="BJA304" s="177"/>
      <c r="BJB304" s="177"/>
      <c r="BJC304" s="177"/>
      <c r="BJD304" s="177"/>
      <c r="BJE304" s="177"/>
      <c r="BJF304" s="177"/>
      <c r="BJG304" s="177"/>
      <c r="BJH304" s="178"/>
      <c r="BJI304" s="178"/>
      <c r="BJJ304" s="177"/>
      <c r="BJK304" s="177"/>
      <c r="BJL304" s="177"/>
      <c r="BJM304" s="178"/>
      <c r="BJN304" s="177"/>
      <c r="BJO304" s="178"/>
      <c r="BJP304" s="177"/>
      <c r="BJQ304" s="178"/>
      <c r="BJR304" s="177"/>
      <c r="BJS304" s="178"/>
      <c r="BJT304" s="180"/>
      <c r="BJU304" s="181"/>
      <c r="BJV304" s="181"/>
      <c r="BJW304" s="176"/>
      <c r="BJX304" s="177"/>
      <c r="BJY304" s="178"/>
      <c r="BJZ304" s="177"/>
      <c r="BKA304" s="177"/>
      <c r="BKB304" s="177"/>
      <c r="BKC304" s="177"/>
      <c r="BKD304" s="177"/>
      <c r="BKE304" s="177"/>
      <c r="BKF304" s="177"/>
      <c r="BKG304" s="177"/>
      <c r="BKH304" s="177"/>
      <c r="BKI304" s="177"/>
      <c r="BKJ304" s="177"/>
      <c r="BKK304" s="177"/>
      <c r="BKL304" s="177"/>
      <c r="BKM304" s="177"/>
      <c r="BKN304" s="178"/>
      <c r="BKO304" s="178"/>
      <c r="BKP304" s="177"/>
      <c r="BKQ304" s="177"/>
      <c r="BKR304" s="177"/>
      <c r="BKS304" s="178"/>
      <c r="BKT304" s="177"/>
      <c r="BKU304" s="178"/>
      <c r="BKV304" s="177"/>
      <c r="BKW304" s="178"/>
      <c r="BKX304" s="177"/>
      <c r="BKY304" s="178"/>
      <c r="BKZ304" s="180"/>
      <c r="BLA304" s="181"/>
      <c r="BLB304" s="181"/>
      <c r="BLC304" s="176"/>
      <c r="BLD304" s="177"/>
      <c r="BLE304" s="178"/>
      <c r="BLF304" s="177"/>
      <c r="BLG304" s="177"/>
      <c r="BLH304" s="177"/>
      <c r="BLI304" s="177"/>
      <c r="BLJ304" s="177"/>
      <c r="BLK304" s="177"/>
      <c r="BLL304" s="177"/>
      <c r="BLM304" s="177"/>
      <c r="BLN304" s="177"/>
      <c r="BLO304" s="177"/>
      <c r="BLP304" s="177"/>
      <c r="BLQ304" s="177"/>
      <c r="BLR304" s="177"/>
      <c r="BLS304" s="177"/>
      <c r="BLT304" s="178"/>
      <c r="BLU304" s="178"/>
      <c r="BLV304" s="177"/>
      <c r="BLW304" s="177"/>
      <c r="BLX304" s="177"/>
      <c r="BLY304" s="178"/>
      <c r="BLZ304" s="177"/>
      <c r="BMA304" s="178"/>
      <c r="BMB304" s="177"/>
      <c r="BMC304" s="178"/>
      <c r="BMD304" s="177"/>
      <c r="BME304" s="178"/>
      <c r="BMF304" s="180"/>
      <c r="BMG304" s="181"/>
      <c r="BMH304" s="181"/>
      <c r="BMI304" s="176"/>
      <c r="BMJ304" s="177"/>
      <c r="BMK304" s="178"/>
      <c r="BML304" s="177"/>
      <c r="BMM304" s="177"/>
      <c r="BMN304" s="177"/>
      <c r="BMO304" s="177"/>
      <c r="BMP304" s="177"/>
      <c r="BMQ304" s="177"/>
      <c r="BMR304" s="177"/>
      <c r="BMS304" s="177"/>
      <c r="BMT304" s="177"/>
      <c r="BMU304" s="177"/>
      <c r="BMV304" s="177"/>
      <c r="BMW304" s="177"/>
      <c r="BMX304" s="177"/>
      <c r="BMY304" s="177"/>
      <c r="BMZ304" s="178"/>
      <c r="BNA304" s="178"/>
      <c r="BNB304" s="177"/>
      <c r="BNC304" s="177"/>
      <c r="BND304" s="177"/>
      <c r="BNE304" s="178"/>
      <c r="BNF304" s="177"/>
      <c r="BNG304" s="178"/>
      <c r="BNH304" s="177"/>
      <c r="BNI304" s="178"/>
      <c r="BNJ304" s="177"/>
      <c r="BNK304" s="178"/>
      <c r="BNL304" s="180"/>
      <c r="BNM304" s="181"/>
      <c r="BNN304" s="181"/>
      <c r="BNO304" s="176"/>
      <c r="BNP304" s="177"/>
      <c r="BNQ304" s="178"/>
      <c r="BNR304" s="177"/>
      <c r="BNS304" s="177"/>
      <c r="BNT304" s="177"/>
      <c r="BNU304" s="177"/>
      <c r="BNV304" s="177"/>
      <c r="BNW304" s="177"/>
      <c r="BNX304" s="177"/>
      <c r="BNY304" s="177"/>
      <c r="BNZ304" s="177"/>
      <c r="BOA304" s="177"/>
      <c r="BOB304" s="177"/>
      <c r="BOC304" s="177"/>
      <c r="BOD304" s="177"/>
      <c r="BOE304" s="177"/>
      <c r="BOF304" s="178"/>
      <c r="BOG304" s="178"/>
      <c r="BOH304" s="177"/>
      <c r="BOI304" s="177"/>
      <c r="BOJ304" s="177"/>
      <c r="BOK304" s="178"/>
      <c r="BOL304" s="177"/>
      <c r="BOM304" s="178"/>
      <c r="BON304" s="177"/>
      <c r="BOO304" s="178"/>
      <c r="BOP304" s="177"/>
      <c r="BOQ304" s="178"/>
      <c r="BOR304" s="180"/>
      <c r="BOS304" s="181"/>
      <c r="BOT304" s="181"/>
      <c r="BOU304" s="176"/>
      <c r="BOV304" s="177"/>
      <c r="BOW304" s="178"/>
      <c r="BOX304" s="177"/>
      <c r="BOY304" s="177"/>
      <c r="BOZ304" s="177"/>
      <c r="BPA304" s="177"/>
      <c r="BPB304" s="177"/>
      <c r="BPC304" s="177"/>
      <c r="BPD304" s="177"/>
      <c r="BPE304" s="177"/>
      <c r="BPF304" s="177"/>
      <c r="BPG304" s="177"/>
      <c r="BPH304" s="177"/>
      <c r="BPI304" s="177"/>
      <c r="BPJ304" s="177"/>
      <c r="BPK304" s="177"/>
      <c r="BPL304" s="178"/>
      <c r="BPM304" s="178"/>
      <c r="BPN304" s="177"/>
      <c r="BPO304" s="177"/>
      <c r="BPP304" s="177"/>
      <c r="BPQ304" s="178"/>
      <c r="BPR304" s="177"/>
      <c r="BPS304" s="178"/>
      <c r="BPT304" s="177"/>
      <c r="BPU304" s="178"/>
      <c r="BPV304" s="177"/>
      <c r="BPW304" s="178"/>
      <c r="BPX304" s="180"/>
      <c r="BPY304" s="181"/>
      <c r="BPZ304" s="181"/>
      <c r="BQA304" s="176"/>
      <c r="BQB304" s="177"/>
      <c r="BQC304" s="178"/>
      <c r="BQD304" s="177"/>
      <c r="BQE304" s="177"/>
      <c r="BQF304" s="177"/>
      <c r="BQG304" s="177"/>
      <c r="BQH304" s="177"/>
      <c r="BQI304" s="177"/>
      <c r="BQJ304" s="177"/>
      <c r="BQK304" s="177"/>
      <c r="BQL304" s="177"/>
      <c r="BQM304" s="177"/>
      <c r="BQN304" s="177"/>
      <c r="BQO304" s="177"/>
      <c r="BQP304" s="177"/>
      <c r="BQQ304" s="177"/>
      <c r="BQR304" s="178"/>
      <c r="BQS304" s="178"/>
      <c r="BQT304" s="177"/>
      <c r="BQU304" s="177"/>
      <c r="BQV304" s="177"/>
      <c r="BQW304" s="178"/>
      <c r="BQX304" s="177"/>
      <c r="BQY304" s="178"/>
      <c r="BQZ304" s="177"/>
      <c r="BRA304" s="178"/>
      <c r="BRB304" s="177"/>
      <c r="BRC304" s="178"/>
      <c r="BRD304" s="180"/>
      <c r="BRE304" s="181"/>
      <c r="BRF304" s="181"/>
      <c r="BRG304" s="176"/>
      <c r="BRH304" s="177"/>
      <c r="BRI304" s="178"/>
      <c r="BRJ304" s="177"/>
      <c r="BRK304" s="177"/>
      <c r="BRL304" s="177"/>
      <c r="BRM304" s="177"/>
      <c r="BRN304" s="177"/>
      <c r="BRO304" s="177"/>
      <c r="BRP304" s="177"/>
      <c r="BRQ304" s="177"/>
      <c r="BRR304" s="177"/>
      <c r="BRS304" s="177"/>
      <c r="BRT304" s="177"/>
      <c r="BRU304" s="177"/>
      <c r="BRV304" s="177"/>
      <c r="BRW304" s="177"/>
      <c r="BRX304" s="178"/>
      <c r="BRY304" s="178"/>
      <c r="BRZ304" s="177"/>
      <c r="BSA304" s="177"/>
      <c r="BSB304" s="177"/>
      <c r="BSC304" s="178"/>
      <c r="BSD304" s="177"/>
      <c r="BSE304" s="178"/>
      <c r="BSF304" s="177"/>
      <c r="BSG304" s="178"/>
      <c r="BSH304" s="177"/>
      <c r="BSI304" s="178"/>
      <c r="BSJ304" s="180"/>
      <c r="BSK304" s="181"/>
      <c r="BSL304" s="181"/>
      <c r="BSM304" s="176"/>
      <c r="BSN304" s="177"/>
      <c r="BSO304" s="178"/>
      <c r="BSP304" s="177"/>
      <c r="BSQ304" s="177"/>
      <c r="BSR304" s="177"/>
      <c r="BSS304" s="177"/>
      <c r="BST304" s="177"/>
      <c r="BSU304" s="177"/>
      <c r="BSV304" s="177"/>
      <c r="BSW304" s="177"/>
      <c r="BSX304" s="177"/>
      <c r="BSY304" s="177"/>
      <c r="BSZ304" s="177"/>
      <c r="BTA304" s="177"/>
      <c r="BTB304" s="177"/>
      <c r="BTC304" s="177"/>
      <c r="BTD304" s="178"/>
      <c r="BTE304" s="178"/>
      <c r="BTF304" s="177"/>
      <c r="BTG304" s="177"/>
      <c r="BTH304" s="177"/>
      <c r="BTI304" s="178"/>
      <c r="BTJ304" s="177"/>
      <c r="BTK304" s="178"/>
      <c r="BTL304" s="177"/>
      <c r="BTM304" s="178"/>
      <c r="BTN304" s="177"/>
      <c r="BTO304" s="178"/>
      <c r="BTP304" s="180"/>
      <c r="BTQ304" s="181"/>
      <c r="BTR304" s="181"/>
      <c r="BTS304" s="176"/>
      <c r="BTT304" s="177"/>
      <c r="BTU304" s="178"/>
      <c r="BTV304" s="177"/>
      <c r="BTW304" s="177"/>
      <c r="BTX304" s="177"/>
      <c r="BTY304" s="177"/>
      <c r="BTZ304" s="177"/>
      <c r="BUA304" s="177"/>
      <c r="BUB304" s="177"/>
      <c r="BUC304" s="177"/>
      <c r="BUD304" s="177"/>
      <c r="BUE304" s="177"/>
      <c r="BUF304" s="177"/>
      <c r="BUG304" s="177"/>
      <c r="BUH304" s="177"/>
      <c r="BUI304" s="177"/>
      <c r="BUJ304" s="178"/>
      <c r="BUK304" s="178"/>
      <c r="BUL304" s="177"/>
      <c r="BUM304" s="177"/>
      <c r="BUN304" s="177"/>
      <c r="BUO304" s="178"/>
      <c r="BUP304" s="177"/>
      <c r="BUQ304" s="178"/>
      <c r="BUR304" s="177"/>
      <c r="BUS304" s="178"/>
      <c r="BUT304" s="177"/>
      <c r="BUU304" s="178"/>
      <c r="BUV304" s="180"/>
      <c r="BUW304" s="181"/>
      <c r="BUX304" s="181"/>
      <c r="BUY304" s="176"/>
      <c r="BUZ304" s="177"/>
      <c r="BVA304" s="178"/>
      <c r="BVB304" s="177"/>
      <c r="BVC304" s="177"/>
      <c r="BVD304" s="177"/>
      <c r="BVE304" s="177"/>
      <c r="BVF304" s="177"/>
      <c r="BVG304" s="177"/>
      <c r="BVH304" s="177"/>
      <c r="BVI304" s="177"/>
      <c r="BVJ304" s="177"/>
      <c r="BVK304" s="177"/>
      <c r="BVL304" s="177"/>
      <c r="BVM304" s="177"/>
      <c r="BVN304" s="177"/>
      <c r="BVO304" s="177"/>
      <c r="BVP304" s="178"/>
      <c r="BVQ304" s="178"/>
      <c r="BVR304" s="177"/>
      <c r="BVS304" s="177"/>
      <c r="BVT304" s="177"/>
      <c r="BVU304" s="178"/>
      <c r="BVV304" s="177"/>
      <c r="BVW304" s="178"/>
      <c r="BVX304" s="177"/>
      <c r="BVY304" s="178"/>
      <c r="BVZ304" s="177"/>
      <c r="BWA304" s="178"/>
      <c r="BWB304" s="180"/>
      <c r="BWC304" s="181"/>
      <c r="BWD304" s="181"/>
      <c r="BWE304" s="176"/>
      <c r="BWF304" s="177"/>
      <c r="BWG304" s="178"/>
      <c r="BWH304" s="177"/>
      <c r="BWI304" s="177"/>
      <c r="BWJ304" s="177"/>
      <c r="BWK304" s="177"/>
      <c r="BWL304" s="177"/>
      <c r="BWM304" s="177"/>
      <c r="BWN304" s="177"/>
      <c r="BWO304" s="177"/>
      <c r="BWP304" s="177"/>
      <c r="BWQ304" s="177"/>
      <c r="BWR304" s="177"/>
      <c r="BWS304" s="177"/>
      <c r="BWT304" s="177"/>
      <c r="BWU304" s="177"/>
      <c r="BWV304" s="178"/>
      <c r="BWW304" s="178"/>
      <c r="BWX304" s="177"/>
      <c r="BWY304" s="177"/>
      <c r="BWZ304" s="177"/>
      <c r="BXA304" s="178"/>
      <c r="BXB304" s="177"/>
      <c r="BXC304" s="178"/>
      <c r="BXD304" s="177"/>
      <c r="BXE304" s="178"/>
      <c r="BXF304" s="177"/>
      <c r="BXG304" s="178"/>
      <c r="BXH304" s="180"/>
      <c r="BXI304" s="181"/>
      <c r="BXJ304" s="181"/>
      <c r="BXK304" s="176"/>
      <c r="BXL304" s="177"/>
      <c r="BXM304" s="178"/>
      <c r="BXN304" s="177"/>
      <c r="BXO304" s="177"/>
      <c r="BXP304" s="177"/>
      <c r="BXQ304" s="177"/>
      <c r="BXR304" s="177"/>
      <c r="BXS304" s="177"/>
      <c r="BXT304" s="177"/>
      <c r="BXU304" s="177"/>
      <c r="BXV304" s="177"/>
      <c r="BXW304" s="177"/>
      <c r="BXX304" s="177"/>
      <c r="BXY304" s="177"/>
      <c r="BXZ304" s="177"/>
      <c r="BYA304" s="177"/>
      <c r="BYB304" s="178"/>
      <c r="BYC304" s="178"/>
      <c r="BYD304" s="177"/>
      <c r="BYE304" s="177"/>
      <c r="BYF304" s="177"/>
      <c r="BYG304" s="178"/>
      <c r="BYH304" s="177"/>
      <c r="BYI304" s="178"/>
      <c r="BYJ304" s="177"/>
      <c r="BYK304" s="178"/>
      <c r="BYL304" s="177"/>
      <c r="BYM304" s="178"/>
      <c r="BYN304" s="180"/>
      <c r="BYO304" s="181"/>
      <c r="BYP304" s="181"/>
      <c r="BYQ304" s="176"/>
      <c r="BYR304" s="177"/>
      <c r="BYS304" s="178"/>
      <c r="BYT304" s="177"/>
      <c r="BYU304" s="177"/>
      <c r="BYV304" s="177"/>
      <c r="BYW304" s="177"/>
      <c r="BYX304" s="177"/>
      <c r="BYY304" s="177"/>
      <c r="BYZ304" s="177"/>
      <c r="BZA304" s="177"/>
      <c r="BZB304" s="177"/>
      <c r="BZC304" s="177"/>
      <c r="BZD304" s="177"/>
      <c r="BZE304" s="177"/>
      <c r="BZF304" s="177"/>
      <c r="BZG304" s="177"/>
      <c r="BZH304" s="178"/>
      <c r="BZI304" s="178"/>
      <c r="BZJ304" s="177"/>
      <c r="BZK304" s="177"/>
      <c r="BZL304" s="177"/>
      <c r="BZM304" s="178"/>
      <c r="BZN304" s="177"/>
      <c r="BZO304" s="178"/>
      <c r="BZP304" s="177"/>
      <c r="BZQ304" s="178"/>
      <c r="BZR304" s="177"/>
      <c r="BZS304" s="178"/>
      <c r="BZT304" s="180"/>
      <c r="BZU304" s="181"/>
      <c r="BZV304" s="181"/>
      <c r="BZW304" s="176"/>
      <c r="BZX304" s="177"/>
      <c r="BZY304" s="178"/>
      <c r="BZZ304" s="177"/>
      <c r="CAA304" s="177"/>
      <c r="CAB304" s="177"/>
      <c r="CAC304" s="177"/>
      <c r="CAD304" s="177"/>
      <c r="CAE304" s="177"/>
      <c r="CAF304" s="177"/>
      <c r="CAG304" s="177"/>
      <c r="CAH304" s="177"/>
      <c r="CAI304" s="177"/>
      <c r="CAJ304" s="177"/>
      <c r="CAK304" s="177"/>
      <c r="CAL304" s="177"/>
      <c r="CAM304" s="177"/>
      <c r="CAN304" s="178"/>
      <c r="CAO304" s="178"/>
      <c r="CAP304" s="177"/>
      <c r="CAQ304" s="177"/>
      <c r="CAR304" s="177"/>
      <c r="CAS304" s="178"/>
      <c r="CAT304" s="177"/>
      <c r="CAU304" s="178"/>
      <c r="CAV304" s="177"/>
      <c r="CAW304" s="178"/>
      <c r="CAX304" s="177"/>
      <c r="CAY304" s="178"/>
      <c r="CAZ304" s="180"/>
      <c r="CBA304" s="181"/>
      <c r="CBB304" s="181"/>
      <c r="CBC304" s="176"/>
      <c r="CBD304" s="177"/>
      <c r="CBE304" s="178"/>
      <c r="CBF304" s="177"/>
      <c r="CBG304" s="177"/>
      <c r="CBH304" s="177"/>
      <c r="CBI304" s="177"/>
      <c r="CBJ304" s="177"/>
      <c r="CBK304" s="177"/>
      <c r="CBL304" s="177"/>
      <c r="CBM304" s="177"/>
      <c r="CBN304" s="177"/>
      <c r="CBO304" s="177"/>
      <c r="CBP304" s="177"/>
      <c r="CBQ304" s="177"/>
      <c r="CBR304" s="177"/>
      <c r="CBS304" s="177"/>
      <c r="CBT304" s="178"/>
      <c r="CBU304" s="178"/>
      <c r="CBV304" s="177"/>
      <c r="CBW304" s="177"/>
      <c r="CBX304" s="177"/>
      <c r="CBY304" s="178"/>
      <c r="CBZ304" s="177"/>
      <c r="CCA304" s="178"/>
      <c r="CCB304" s="177"/>
      <c r="CCC304" s="178"/>
      <c r="CCD304" s="177"/>
      <c r="CCE304" s="178"/>
      <c r="CCF304" s="180"/>
      <c r="CCG304" s="181"/>
      <c r="CCH304" s="181"/>
      <c r="CCI304" s="176"/>
      <c r="CCJ304" s="177"/>
      <c r="CCK304" s="178"/>
      <c r="CCL304" s="177"/>
      <c r="CCM304" s="177"/>
      <c r="CCN304" s="177"/>
      <c r="CCO304" s="177"/>
      <c r="CCP304" s="177"/>
      <c r="CCQ304" s="177"/>
      <c r="CCR304" s="177"/>
      <c r="CCS304" s="177"/>
      <c r="CCT304" s="177"/>
      <c r="CCU304" s="177"/>
      <c r="CCV304" s="177"/>
      <c r="CCW304" s="177"/>
      <c r="CCX304" s="177"/>
      <c r="CCY304" s="177"/>
      <c r="CCZ304" s="178"/>
      <c r="CDA304" s="178"/>
      <c r="CDB304" s="177"/>
      <c r="CDC304" s="177"/>
      <c r="CDD304" s="177"/>
      <c r="CDE304" s="178"/>
      <c r="CDF304" s="177"/>
      <c r="CDG304" s="178"/>
      <c r="CDH304" s="177"/>
      <c r="CDI304" s="178"/>
      <c r="CDJ304" s="177"/>
      <c r="CDK304" s="178"/>
      <c r="CDL304" s="180"/>
      <c r="CDM304" s="181"/>
      <c r="CDN304" s="181"/>
      <c r="CDO304" s="176"/>
      <c r="CDP304" s="177"/>
      <c r="CDQ304" s="178"/>
      <c r="CDR304" s="177"/>
      <c r="CDS304" s="177"/>
      <c r="CDT304" s="177"/>
      <c r="CDU304" s="177"/>
      <c r="CDV304" s="177"/>
      <c r="CDW304" s="177"/>
      <c r="CDX304" s="177"/>
      <c r="CDY304" s="177"/>
      <c r="CDZ304" s="177"/>
      <c r="CEA304" s="177"/>
      <c r="CEB304" s="177"/>
      <c r="CEC304" s="177"/>
      <c r="CED304" s="177"/>
      <c r="CEE304" s="177"/>
      <c r="CEF304" s="178"/>
      <c r="CEG304" s="178"/>
      <c r="CEH304" s="177"/>
      <c r="CEI304" s="177"/>
      <c r="CEJ304" s="177"/>
      <c r="CEK304" s="178"/>
      <c r="CEL304" s="177"/>
      <c r="CEM304" s="178"/>
      <c r="CEN304" s="177"/>
      <c r="CEO304" s="178"/>
      <c r="CEP304" s="177"/>
      <c r="CEQ304" s="178"/>
      <c r="CER304" s="180"/>
      <c r="CES304" s="181"/>
      <c r="CET304" s="181"/>
      <c r="CEU304" s="176"/>
      <c r="CEV304" s="177"/>
      <c r="CEW304" s="178"/>
      <c r="CEX304" s="177"/>
      <c r="CEY304" s="177"/>
      <c r="CEZ304" s="177"/>
      <c r="CFA304" s="177"/>
      <c r="CFB304" s="177"/>
      <c r="CFC304" s="177"/>
      <c r="CFD304" s="177"/>
      <c r="CFE304" s="177"/>
      <c r="CFF304" s="177"/>
      <c r="CFG304" s="177"/>
      <c r="CFH304" s="177"/>
      <c r="CFI304" s="177"/>
      <c r="CFJ304" s="177"/>
      <c r="CFK304" s="177"/>
      <c r="CFL304" s="178"/>
      <c r="CFM304" s="178"/>
      <c r="CFN304" s="177"/>
      <c r="CFO304" s="177"/>
      <c r="CFP304" s="177"/>
      <c r="CFQ304" s="178"/>
      <c r="CFR304" s="177"/>
      <c r="CFS304" s="178"/>
      <c r="CFT304" s="177"/>
      <c r="CFU304" s="178"/>
      <c r="CFV304" s="177"/>
      <c r="CFW304" s="178"/>
      <c r="CFX304" s="180"/>
      <c r="CFY304" s="181"/>
      <c r="CFZ304" s="181"/>
      <c r="CGA304" s="176"/>
      <c r="CGB304" s="177"/>
      <c r="CGC304" s="178"/>
      <c r="CGD304" s="177"/>
      <c r="CGE304" s="177"/>
      <c r="CGF304" s="177"/>
      <c r="CGG304" s="177"/>
      <c r="CGH304" s="177"/>
      <c r="CGI304" s="177"/>
      <c r="CGJ304" s="177"/>
      <c r="CGK304" s="177"/>
      <c r="CGL304" s="177"/>
      <c r="CGM304" s="177"/>
      <c r="CGN304" s="177"/>
      <c r="CGO304" s="177"/>
      <c r="CGP304" s="177"/>
      <c r="CGQ304" s="177"/>
      <c r="CGR304" s="178"/>
      <c r="CGS304" s="178"/>
      <c r="CGT304" s="177"/>
      <c r="CGU304" s="177"/>
      <c r="CGV304" s="177"/>
      <c r="CGW304" s="178"/>
      <c r="CGX304" s="177"/>
      <c r="CGY304" s="178"/>
      <c r="CGZ304" s="177"/>
      <c r="CHA304" s="178"/>
      <c r="CHB304" s="177"/>
      <c r="CHC304" s="178"/>
      <c r="CHD304" s="180"/>
      <c r="CHE304" s="181"/>
      <c r="CHF304" s="181"/>
      <c r="CHG304" s="176"/>
      <c r="CHH304" s="177"/>
      <c r="CHI304" s="178"/>
      <c r="CHJ304" s="177"/>
      <c r="CHK304" s="177"/>
      <c r="CHL304" s="177"/>
      <c r="CHM304" s="177"/>
      <c r="CHN304" s="177"/>
      <c r="CHO304" s="177"/>
      <c r="CHP304" s="177"/>
      <c r="CHQ304" s="177"/>
      <c r="CHR304" s="177"/>
      <c r="CHS304" s="177"/>
      <c r="CHT304" s="177"/>
      <c r="CHU304" s="177"/>
      <c r="CHV304" s="177"/>
      <c r="CHW304" s="177"/>
      <c r="CHX304" s="178"/>
      <c r="CHY304" s="178"/>
      <c r="CHZ304" s="177"/>
      <c r="CIA304" s="177"/>
      <c r="CIB304" s="177"/>
      <c r="CIC304" s="178"/>
      <c r="CID304" s="177"/>
      <c r="CIE304" s="178"/>
      <c r="CIF304" s="177"/>
      <c r="CIG304" s="178"/>
      <c r="CIH304" s="177"/>
      <c r="CII304" s="178"/>
      <c r="CIJ304" s="180"/>
      <c r="CIK304" s="181"/>
      <c r="CIL304" s="181"/>
      <c r="CIM304" s="176"/>
      <c r="CIN304" s="177"/>
      <c r="CIO304" s="178"/>
      <c r="CIP304" s="177"/>
      <c r="CIQ304" s="177"/>
      <c r="CIR304" s="177"/>
      <c r="CIS304" s="177"/>
      <c r="CIT304" s="177"/>
      <c r="CIU304" s="177"/>
      <c r="CIV304" s="177"/>
      <c r="CIW304" s="177"/>
      <c r="CIX304" s="177"/>
      <c r="CIY304" s="177"/>
      <c r="CIZ304" s="177"/>
      <c r="CJA304" s="177"/>
      <c r="CJB304" s="177"/>
      <c r="CJC304" s="177"/>
      <c r="CJD304" s="178"/>
      <c r="CJE304" s="178"/>
      <c r="CJF304" s="177"/>
      <c r="CJG304" s="177"/>
      <c r="CJH304" s="177"/>
      <c r="CJI304" s="178"/>
      <c r="CJJ304" s="177"/>
      <c r="CJK304" s="178"/>
      <c r="CJL304" s="177"/>
      <c r="CJM304" s="178"/>
      <c r="CJN304" s="177"/>
      <c r="CJO304" s="178"/>
      <c r="CJP304" s="180"/>
      <c r="CJQ304" s="181"/>
      <c r="CJR304" s="181"/>
      <c r="CJS304" s="176"/>
      <c r="CJT304" s="177"/>
      <c r="CJU304" s="178"/>
      <c r="CJV304" s="177"/>
      <c r="CJW304" s="177"/>
      <c r="CJX304" s="177"/>
      <c r="CJY304" s="177"/>
      <c r="CJZ304" s="177"/>
      <c r="CKA304" s="177"/>
      <c r="CKB304" s="177"/>
      <c r="CKC304" s="177"/>
      <c r="CKD304" s="177"/>
      <c r="CKE304" s="177"/>
      <c r="CKF304" s="177"/>
      <c r="CKG304" s="177"/>
      <c r="CKH304" s="177"/>
      <c r="CKI304" s="177"/>
      <c r="CKJ304" s="178"/>
      <c r="CKK304" s="178"/>
      <c r="CKL304" s="177"/>
      <c r="CKM304" s="177"/>
      <c r="CKN304" s="177"/>
      <c r="CKO304" s="178"/>
      <c r="CKP304" s="177"/>
      <c r="CKQ304" s="178"/>
      <c r="CKR304" s="177"/>
      <c r="CKS304" s="178"/>
      <c r="CKT304" s="177"/>
      <c r="CKU304" s="178"/>
      <c r="CKV304" s="180"/>
      <c r="CKW304" s="181"/>
      <c r="CKX304" s="181"/>
      <c r="CKY304" s="176"/>
      <c r="CKZ304" s="177"/>
      <c r="CLA304" s="178"/>
      <c r="CLB304" s="177"/>
      <c r="CLC304" s="177"/>
      <c r="CLD304" s="177"/>
      <c r="CLE304" s="177"/>
      <c r="CLF304" s="177"/>
      <c r="CLG304" s="177"/>
      <c r="CLH304" s="177"/>
      <c r="CLI304" s="177"/>
      <c r="CLJ304" s="177"/>
      <c r="CLK304" s="177"/>
      <c r="CLL304" s="177"/>
      <c r="CLM304" s="177"/>
      <c r="CLN304" s="177"/>
      <c r="CLO304" s="177"/>
      <c r="CLP304" s="178"/>
      <c r="CLQ304" s="178"/>
      <c r="CLR304" s="177"/>
      <c r="CLS304" s="177"/>
      <c r="CLT304" s="177"/>
      <c r="CLU304" s="178"/>
      <c r="CLV304" s="177"/>
      <c r="CLW304" s="178"/>
      <c r="CLX304" s="177"/>
      <c r="CLY304" s="178"/>
      <c r="CLZ304" s="177"/>
      <c r="CMA304" s="178"/>
      <c r="CMB304" s="180"/>
      <c r="CMC304" s="181"/>
      <c r="CMD304" s="181"/>
      <c r="CME304" s="176"/>
      <c r="CMF304" s="177"/>
      <c r="CMG304" s="178"/>
      <c r="CMH304" s="177"/>
      <c r="CMI304" s="177"/>
      <c r="CMJ304" s="177"/>
      <c r="CMK304" s="177"/>
      <c r="CML304" s="177"/>
      <c r="CMM304" s="177"/>
      <c r="CMN304" s="177"/>
      <c r="CMO304" s="177"/>
      <c r="CMP304" s="177"/>
      <c r="CMQ304" s="177"/>
      <c r="CMR304" s="177"/>
      <c r="CMS304" s="177"/>
      <c r="CMT304" s="177"/>
      <c r="CMU304" s="177"/>
      <c r="CMV304" s="178"/>
      <c r="CMW304" s="178"/>
      <c r="CMX304" s="177"/>
      <c r="CMY304" s="177"/>
      <c r="CMZ304" s="177"/>
      <c r="CNA304" s="178"/>
      <c r="CNB304" s="177"/>
      <c r="CNC304" s="178"/>
      <c r="CND304" s="177"/>
      <c r="CNE304" s="178"/>
      <c r="CNF304" s="177"/>
      <c r="CNG304" s="178"/>
      <c r="CNH304" s="180"/>
      <c r="CNI304" s="181"/>
      <c r="CNJ304" s="181"/>
      <c r="CNK304" s="176"/>
      <c r="CNL304" s="177"/>
      <c r="CNM304" s="178"/>
      <c r="CNN304" s="177"/>
      <c r="CNO304" s="177"/>
      <c r="CNP304" s="177"/>
      <c r="CNQ304" s="177"/>
      <c r="CNR304" s="177"/>
      <c r="CNS304" s="177"/>
      <c r="CNT304" s="177"/>
      <c r="CNU304" s="177"/>
      <c r="CNV304" s="177"/>
      <c r="CNW304" s="177"/>
      <c r="CNX304" s="177"/>
      <c r="CNY304" s="177"/>
      <c r="CNZ304" s="177"/>
      <c r="COA304" s="177"/>
      <c r="COB304" s="178"/>
      <c r="COC304" s="178"/>
      <c r="COD304" s="177"/>
      <c r="COE304" s="177"/>
      <c r="COF304" s="177"/>
      <c r="COG304" s="178"/>
      <c r="COH304" s="177"/>
      <c r="COI304" s="178"/>
      <c r="COJ304" s="177"/>
      <c r="COK304" s="178"/>
      <c r="COL304" s="177"/>
      <c r="COM304" s="178"/>
      <c r="CON304" s="180"/>
      <c r="COO304" s="181"/>
      <c r="COP304" s="181"/>
      <c r="COQ304" s="176"/>
      <c r="COR304" s="177"/>
      <c r="COS304" s="178"/>
      <c r="COT304" s="177"/>
      <c r="COU304" s="177"/>
      <c r="COV304" s="177"/>
      <c r="COW304" s="177"/>
      <c r="COX304" s="177"/>
      <c r="COY304" s="177"/>
      <c r="COZ304" s="177"/>
      <c r="CPA304" s="177"/>
      <c r="CPB304" s="177"/>
      <c r="CPC304" s="177"/>
      <c r="CPD304" s="177"/>
      <c r="CPE304" s="177"/>
      <c r="CPF304" s="177"/>
      <c r="CPG304" s="177"/>
      <c r="CPH304" s="178"/>
      <c r="CPI304" s="178"/>
      <c r="CPJ304" s="177"/>
      <c r="CPK304" s="177"/>
      <c r="CPL304" s="177"/>
      <c r="CPM304" s="178"/>
      <c r="CPN304" s="177"/>
      <c r="CPO304" s="178"/>
      <c r="CPP304" s="177"/>
      <c r="CPQ304" s="178"/>
      <c r="CPR304" s="177"/>
      <c r="CPS304" s="178"/>
      <c r="CPT304" s="180"/>
      <c r="CPU304" s="181"/>
      <c r="CPV304" s="181"/>
      <c r="CPW304" s="176"/>
      <c r="CPX304" s="177"/>
      <c r="CPY304" s="178"/>
      <c r="CPZ304" s="177"/>
      <c r="CQA304" s="177"/>
      <c r="CQB304" s="177"/>
      <c r="CQC304" s="177"/>
      <c r="CQD304" s="177"/>
      <c r="CQE304" s="177"/>
      <c r="CQF304" s="177"/>
      <c r="CQG304" s="177"/>
      <c r="CQH304" s="177"/>
      <c r="CQI304" s="177"/>
      <c r="CQJ304" s="177"/>
      <c r="CQK304" s="177"/>
      <c r="CQL304" s="177"/>
      <c r="CQM304" s="177"/>
      <c r="CQN304" s="178"/>
      <c r="CQO304" s="178"/>
      <c r="CQP304" s="177"/>
      <c r="CQQ304" s="177"/>
      <c r="CQR304" s="177"/>
      <c r="CQS304" s="178"/>
      <c r="CQT304" s="177"/>
      <c r="CQU304" s="178"/>
      <c r="CQV304" s="177"/>
      <c r="CQW304" s="178"/>
      <c r="CQX304" s="177"/>
      <c r="CQY304" s="178"/>
      <c r="CQZ304" s="180"/>
      <c r="CRA304" s="181"/>
      <c r="CRB304" s="181"/>
      <c r="CRC304" s="176"/>
      <c r="CRD304" s="177"/>
      <c r="CRE304" s="178"/>
      <c r="CRF304" s="177"/>
      <c r="CRG304" s="177"/>
      <c r="CRH304" s="177"/>
      <c r="CRI304" s="177"/>
      <c r="CRJ304" s="177"/>
      <c r="CRK304" s="177"/>
      <c r="CRL304" s="177"/>
      <c r="CRM304" s="177"/>
      <c r="CRN304" s="177"/>
      <c r="CRO304" s="177"/>
      <c r="CRP304" s="177"/>
      <c r="CRQ304" s="177"/>
      <c r="CRR304" s="177"/>
      <c r="CRS304" s="177"/>
      <c r="CRT304" s="178"/>
      <c r="CRU304" s="178"/>
      <c r="CRV304" s="177"/>
      <c r="CRW304" s="177"/>
      <c r="CRX304" s="177"/>
      <c r="CRY304" s="178"/>
      <c r="CRZ304" s="177"/>
      <c r="CSA304" s="178"/>
      <c r="CSB304" s="177"/>
      <c r="CSC304" s="178"/>
      <c r="CSD304" s="177"/>
      <c r="CSE304" s="178"/>
      <c r="CSF304" s="180"/>
      <c r="CSG304" s="181"/>
      <c r="CSH304" s="181"/>
      <c r="CSI304" s="176"/>
      <c r="CSJ304" s="177"/>
      <c r="CSK304" s="178"/>
      <c r="CSL304" s="177"/>
      <c r="CSM304" s="177"/>
      <c r="CSN304" s="177"/>
      <c r="CSO304" s="177"/>
      <c r="CSP304" s="177"/>
      <c r="CSQ304" s="177"/>
      <c r="CSR304" s="177"/>
      <c r="CSS304" s="177"/>
      <c r="CST304" s="177"/>
      <c r="CSU304" s="177"/>
      <c r="CSV304" s="177"/>
      <c r="CSW304" s="177"/>
      <c r="CSX304" s="177"/>
      <c r="CSY304" s="177"/>
      <c r="CSZ304" s="178"/>
      <c r="CTA304" s="178"/>
      <c r="CTB304" s="177"/>
      <c r="CTC304" s="177"/>
      <c r="CTD304" s="177"/>
      <c r="CTE304" s="178"/>
      <c r="CTF304" s="177"/>
      <c r="CTG304" s="178"/>
      <c r="CTH304" s="177"/>
      <c r="CTI304" s="178"/>
      <c r="CTJ304" s="177"/>
      <c r="CTK304" s="178"/>
      <c r="CTL304" s="180"/>
      <c r="CTM304" s="181"/>
      <c r="CTN304" s="181"/>
      <c r="CTO304" s="176"/>
      <c r="CTP304" s="177"/>
      <c r="CTQ304" s="178"/>
      <c r="CTR304" s="177"/>
      <c r="CTS304" s="177"/>
      <c r="CTT304" s="177"/>
      <c r="CTU304" s="177"/>
      <c r="CTV304" s="177"/>
      <c r="CTW304" s="177"/>
      <c r="CTX304" s="177"/>
      <c r="CTY304" s="177"/>
      <c r="CTZ304" s="177"/>
      <c r="CUA304" s="177"/>
      <c r="CUB304" s="177"/>
      <c r="CUC304" s="177"/>
      <c r="CUD304" s="177"/>
      <c r="CUE304" s="177"/>
      <c r="CUF304" s="178"/>
      <c r="CUG304" s="178"/>
      <c r="CUH304" s="177"/>
      <c r="CUI304" s="177"/>
      <c r="CUJ304" s="177"/>
      <c r="CUK304" s="178"/>
      <c r="CUL304" s="177"/>
      <c r="CUM304" s="178"/>
      <c r="CUN304" s="177"/>
      <c r="CUO304" s="178"/>
      <c r="CUP304" s="177"/>
      <c r="CUQ304" s="178"/>
      <c r="CUR304" s="180"/>
      <c r="CUS304" s="181"/>
      <c r="CUT304" s="181"/>
      <c r="CUU304" s="176"/>
      <c r="CUV304" s="177"/>
      <c r="CUW304" s="178"/>
      <c r="CUX304" s="177"/>
      <c r="CUY304" s="177"/>
      <c r="CUZ304" s="177"/>
      <c r="CVA304" s="177"/>
      <c r="CVB304" s="177"/>
      <c r="CVC304" s="177"/>
      <c r="CVD304" s="177"/>
      <c r="CVE304" s="177"/>
      <c r="CVF304" s="177"/>
      <c r="CVG304" s="177"/>
      <c r="CVH304" s="177"/>
      <c r="CVI304" s="177"/>
      <c r="CVJ304" s="177"/>
      <c r="CVK304" s="177"/>
      <c r="CVL304" s="178"/>
      <c r="CVM304" s="178"/>
      <c r="CVN304" s="177"/>
      <c r="CVO304" s="177"/>
      <c r="CVP304" s="177"/>
      <c r="CVQ304" s="178"/>
      <c r="CVR304" s="177"/>
      <c r="CVS304" s="178"/>
      <c r="CVT304" s="177"/>
      <c r="CVU304" s="178"/>
      <c r="CVV304" s="177"/>
      <c r="CVW304" s="178"/>
      <c r="CVX304" s="180"/>
      <c r="CVY304" s="181"/>
      <c r="CVZ304" s="181"/>
      <c r="CWA304" s="176"/>
      <c r="CWB304" s="177"/>
      <c r="CWC304" s="178"/>
      <c r="CWD304" s="177"/>
      <c r="CWE304" s="177"/>
      <c r="CWF304" s="177"/>
      <c r="CWG304" s="177"/>
      <c r="CWH304" s="177"/>
      <c r="CWI304" s="177"/>
      <c r="CWJ304" s="177"/>
      <c r="CWK304" s="177"/>
      <c r="CWL304" s="177"/>
      <c r="CWM304" s="177"/>
      <c r="CWN304" s="177"/>
      <c r="CWO304" s="177"/>
      <c r="CWP304" s="177"/>
      <c r="CWQ304" s="177"/>
      <c r="CWR304" s="178"/>
      <c r="CWS304" s="178"/>
      <c r="CWT304" s="177"/>
      <c r="CWU304" s="177"/>
      <c r="CWV304" s="177"/>
      <c r="CWW304" s="178"/>
      <c r="CWX304" s="177"/>
      <c r="CWY304" s="178"/>
      <c r="CWZ304" s="177"/>
      <c r="CXA304" s="178"/>
      <c r="CXB304" s="177"/>
      <c r="CXC304" s="178"/>
      <c r="CXD304" s="180"/>
      <c r="CXE304" s="181"/>
      <c r="CXF304" s="181"/>
      <c r="CXG304" s="176"/>
      <c r="CXH304" s="177"/>
      <c r="CXI304" s="178"/>
      <c r="CXJ304" s="177"/>
      <c r="CXK304" s="177"/>
      <c r="CXL304" s="177"/>
      <c r="CXM304" s="177"/>
      <c r="CXN304" s="177"/>
      <c r="CXO304" s="177"/>
      <c r="CXP304" s="177"/>
      <c r="CXQ304" s="177"/>
      <c r="CXR304" s="177"/>
      <c r="CXS304" s="177"/>
      <c r="CXT304" s="177"/>
      <c r="CXU304" s="177"/>
      <c r="CXV304" s="177"/>
      <c r="CXW304" s="177"/>
      <c r="CXX304" s="178"/>
      <c r="CXY304" s="178"/>
      <c r="CXZ304" s="177"/>
      <c r="CYA304" s="177"/>
      <c r="CYB304" s="177"/>
      <c r="CYC304" s="178"/>
      <c r="CYD304" s="177"/>
      <c r="CYE304" s="178"/>
      <c r="CYF304" s="177"/>
      <c r="CYG304" s="178"/>
      <c r="CYH304" s="177"/>
      <c r="CYI304" s="178"/>
      <c r="CYJ304" s="180"/>
      <c r="CYK304" s="181"/>
      <c r="CYL304" s="181"/>
      <c r="CYM304" s="176"/>
      <c r="CYN304" s="177"/>
      <c r="CYO304" s="178"/>
      <c r="CYP304" s="177"/>
      <c r="CYQ304" s="177"/>
      <c r="CYR304" s="177"/>
      <c r="CYS304" s="177"/>
      <c r="CYT304" s="177"/>
      <c r="CYU304" s="177"/>
      <c r="CYV304" s="177"/>
      <c r="CYW304" s="177"/>
      <c r="CYX304" s="177"/>
      <c r="CYY304" s="177"/>
      <c r="CYZ304" s="177"/>
      <c r="CZA304" s="177"/>
      <c r="CZB304" s="177"/>
      <c r="CZC304" s="177"/>
      <c r="CZD304" s="178"/>
      <c r="CZE304" s="178"/>
      <c r="CZF304" s="177"/>
      <c r="CZG304" s="177"/>
      <c r="CZH304" s="177"/>
      <c r="CZI304" s="178"/>
      <c r="CZJ304" s="177"/>
      <c r="CZK304" s="178"/>
      <c r="CZL304" s="177"/>
      <c r="CZM304" s="178"/>
      <c r="CZN304" s="177"/>
      <c r="CZO304" s="178"/>
      <c r="CZP304" s="180"/>
      <c r="CZQ304" s="181"/>
      <c r="CZR304" s="181"/>
      <c r="CZS304" s="176"/>
      <c r="CZT304" s="177"/>
      <c r="CZU304" s="178"/>
      <c r="CZV304" s="177"/>
      <c r="CZW304" s="177"/>
      <c r="CZX304" s="177"/>
      <c r="CZY304" s="177"/>
      <c r="CZZ304" s="177"/>
      <c r="DAA304" s="177"/>
      <c r="DAB304" s="177"/>
      <c r="DAC304" s="177"/>
      <c r="DAD304" s="177"/>
      <c r="DAE304" s="177"/>
      <c r="DAF304" s="177"/>
      <c r="DAG304" s="177"/>
      <c r="DAH304" s="177"/>
      <c r="DAI304" s="177"/>
      <c r="DAJ304" s="178"/>
      <c r="DAK304" s="178"/>
      <c r="DAL304" s="177"/>
      <c r="DAM304" s="177"/>
      <c r="DAN304" s="177"/>
      <c r="DAO304" s="178"/>
      <c r="DAP304" s="177"/>
      <c r="DAQ304" s="178"/>
      <c r="DAR304" s="177"/>
      <c r="DAS304" s="178"/>
      <c r="DAT304" s="177"/>
      <c r="DAU304" s="178"/>
      <c r="DAV304" s="180"/>
      <c r="DAW304" s="181"/>
      <c r="DAX304" s="181"/>
      <c r="DAY304" s="176"/>
      <c r="DAZ304" s="177"/>
      <c r="DBA304" s="178"/>
      <c r="DBB304" s="177"/>
      <c r="DBC304" s="177"/>
      <c r="DBD304" s="177"/>
      <c r="DBE304" s="177"/>
      <c r="DBF304" s="177"/>
      <c r="DBG304" s="177"/>
      <c r="DBH304" s="177"/>
      <c r="DBI304" s="177"/>
      <c r="DBJ304" s="177"/>
      <c r="DBK304" s="177"/>
      <c r="DBL304" s="177"/>
      <c r="DBM304" s="177"/>
      <c r="DBN304" s="177"/>
      <c r="DBO304" s="177"/>
      <c r="DBP304" s="178"/>
      <c r="DBQ304" s="178"/>
      <c r="DBR304" s="177"/>
      <c r="DBS304" s="177"/>
      <c r="DBT304" s="177"/>
      <c r="DBU304" s="178"/>
      <c r="DBV304" s="177"/>
      <c r="DBW304" s="178"/>
      <c r="DBX304" s="177"/>
      <c r="DBY304" s="178"/>
      <c r="DBZ304" s="177"/>
      <c r="DCA304" s="178"/>
      <c r="DCB304" s="180"/>
      <c r="DCC304" s="181"/>
      <c r="DCD304" s="181"/>
      <c r="DCE304" s="176"/>
      <c r="DCF304" s="177"/>
      <c r="DCG304" s="178"/>
      <c r="DCH304" s="177"/>
      <c r="DCI304" s="177"/>
      <c r="DCJ304" s="177"/>
      <c r="DCK304" s="177"/>
      <c r="DCL304" s="177"/>
      <c r="DCM304" s="177"/>
      <c r="DCN304" s="177"/>
      <c r="DCO304" s="177"/>
      <c r="DCP304" s="177"/>
      <c r="DCQ304" s="177"/>
      <c r="DCR304" s="177"/>
      <c r="DCS304" s="177"/>
      <c r="DCT304" s="177"/>
      <c r="DCU304" s="177"/>
      <c r="DCV304" s="178"/>
      <c r="DCW304" s="178"/>
      <c r="DCX304" s="177"/>
      <c r="DCY304" s="177"/>
      <c r="DCZ304" s="177"/>
      <c r="DDA304" s="178"/>
      <c r="DDB304" s="177"/>
      <c r="DDC304" s="178"/>
      <c r="DDD304" s="177"/>
      <c r="DDE304" s="178"/>
      <c r="DDF304" s="177"/>
      <c r="DDG304" s="178"/>
      <c r="DDH304" s="180"/>
      <c r="DDI304" s="181"/>
      <c r="DDJ304" s="181"/>
      <c r="DDK304" s="176"/>
      <c r="DDL304" s="177"/>
      <c r="DDM304" s="178"/>
      <c r="DDN304" s="177"/>
      <c r="DDO304" s="177"/>
      <c r="DDP304" s="177"/>
      <c r="DDQ304" s="177"/>
      <c r="DDR304" s="177"/>
      <c r="DDS304" s="177"/>
      <c r="DDT304" s="177"/>
      <c r="DDU304" s="177"/>
      <c r="DDV304" s="177"/>
      <c r="DDW304" s="177"/>
      <c r="DDX304" s="177"/>
      <c r="DDY304" s="177"/>
      <c r="DDZ304" s="177"/>
      <c r="DEA304" s="177"/>
      <c r="DEB304" s="178"/>
      <c r="DEC304" s="178"/>
      <c r="DED304" s="177"/>
      <c r="DEE304" s="177"/>
      <c r="DEF304" s="177"/>
      <c r="DEG304" s="178"/>
      <c r="DEH304" s="177"/>
      <c r="DEI304" s="178"/>
      <c r="DEJ304" s="177"/>
      <c r="DEK304" s="178"/>
      <c r="DEL304" s="177"/>
      <c r="DEM304" s="178"/>
      <c r="DEN304" s="180"/>
      <c r="DEO304" s="181"/>
      <c r="DEP304" s="181"/>
      <c r="DEQ304" s="176"/>
      <c r="DER304" s="177"/>
      <c r="DES304" s="178"/>
      <c r="DET304" s="177"/>
      <c r="DEU304" s="177"/>
      <c r="DEV304" s="177"/>
      <c r="DEW304" s="177"/>
      <c r="DEX304" s="177"/>
      <c r="DEY304" s="177"/>
      <c r="DEZ304" s="177"/>
      <c r="DFA304" s="177"/>
      <c r="DFB304" s="177"/>
      <c r="DFC304" s="177"/>
      <c r="DFD304" s="177"/>
      <c r="DFE304" s="177"/>
      <c r="DFF304" s="177"/>
      <c r="DFG304" s="177"/>
      <c r="DFH304" s="178"/>
      <c r="DFI304" s="178"/>
      <c r="DFJ304" s="177"/>
      <c r="DFK304" s="177"/>
      <c r="DFL304" s="177"/>
      <c r="DFM304" s="178"/>
      <c r="DFN304" s="177"/>
      <c r="DFO304" s="178"/>
      <c r="DFP304" s="177"/>
      <c r="DFQ304" s="178"/>
      <c r="DFR304" s="177"/>
      <c r="DFS304" s="178"/>
      <c r="DFT304" s="180"/>
      <c r="DFU304" s="181"/>
      <c r="DFV304" s="181"/>
      <c r="DFW304" s="176"/>
      <c r="DFX304" s="177"/>
      <c r="DFY304" s="178"/>
      <c r="DFZ304" s="177"/>
      <c r="DGA304" s="177"/>
      <c r="DGB304" s="177"/>
      <c r="DGC304" s="177"/>
      <c r="DGD304" s="177"/>
      <c r="DGE304" s="177"/>
      <c r="DGF304" s="177"/>
      <c r="DGG304" s="177"/>
      <c r="DGH304" s="177"/>
      <c r="DGI304" s="177"/>
      <c r="DGJ304" s="177"/>
      <c r="DGK304" s="177"/>
      <c r="DGL304" s="177"/>
      <c r="DGM304" s="177"/>
      <c r="DGN304" s="178"/>
      <c r="DGO304" s="178"/>
      <c r="DGP304" s="177"/>
      <c r="DGQ304" s="177"/>
      <c r="DGR304" s="177"/>
      <c r="DGS304" s="178"/>
      <c r="DGT304" s="177"/>
      <c r="DGU304" s="178"/>
      <c r="DGV304" s="177"/>
      <c r="DGW304" s="178"/>
      <c r="DGX304" s="177"/>
      <c r="DGY304" s="178"/>
      <c r="DGZ304" s="180"/>
      <c r="DHA304" s="181"/>
      <c r="DHB304" s="181"/>
      <c r="DHC304" s="176"/>
      <c r="DHD304" s="177"/>
      <c r="DHE304" s="178"/>
      <c r="DHF304" s="177"/>
      <c r="DHG304" s="177"/>
      <c r="DHH304" s="177"/>
      <c r="DHI304" s="177"/>
      <c r="DHJ304" s="177"/>
      <c r="DHK304" s="177"/>
      <c r="DHL304" s="177"/>
      <c r="DHM304" s="177"/>
      <c r="DHN304" s="177"/>
      <c r="DHO304" s="177"/>
      <c r="DHP304" s="177"/>
      <c r="DHQ304" s="177"/>
      <c r="DHR304" s="177"/>
      <c r="DHS304" s="177"/>
      <c r="DHT304" s="178"/>
      <c r="DHU304" s="178"/>
      <c r="DHV304" s="177"/>
      <c r="DHW304" s="177"/>
      <c r="DHX304" s="177"/>
      <c r="DHY304" s="178"/>
      <c r="DHZ304" s="177"/>
      <c r="DIA304" s="178"/>
      <c r="DIB304" s="177"/>
      <c r="DIC304" s="178"/>
      <c r="DID304" s="177"/>
      <c r="DIE304" s="178"/>
      <c r="DIF304" s="180"/>
      <c r="DIG304" s="181"/>
      <c r="DIH304" s="181"/>
      <c r="DII304" s="176"/>
      <c r="DIJ304" s="177"/>
      <c r="DIK304" s="178"/>
      <c r="DIL304" s="177"/>
      <c r="DIM304" s="177"/>
      <c r="DIN304" s="177"/>
      <c r="DIO304" s="177"/>
      <c r="DIP304" s="177"/>
      <c r="DIQ304" s="177"/>
      <c r="DIR304" s="177"/>
      <c r="DIS304" s="177"/>
      <c r="DIT304" s="177"/>
      <c r="DIU304" s="177"/>
      <c r="DIV304" s="177"/>
      <c r="DIW304" s="177"/>
      <c r="DIX304" s="177"/>
      <c r="DIY304" s="177"/>
      <c r="DIZ304" s="178"/>
      <c r="DJA304" s="178"/>
      <c r="DJB304" s="177"/>
      <c r="DJC304" s="177"/>
      <c r="DJD304" s="177"/>
      <c r="DJE304" s="178"/>
      <c r="DJF304" s="177"/>
      <c r="DJG304" s="178"/>
      <c r="DJH304" s="177"/>
      <c r="DJI304" s="178"/>
      <c r="DJJ304" s="177"/>
      <c r="DJK304" s="178"/>
      <c r="DJL304" s="180"/>
      <c r="DJM304" s="181"/>
      <c r="DJN304" s="181"/>
      <c r="DJO304" s="176"/>
      <c r="DJP304" s="177"/>
      <c r="DJQ304" s="178"/>
      <c r="DJR304" s="177"/>
      <c r="DJS304" s="177"/>
      <c r="DJT304" s="177"/>
      <c r="DJU304" s="177"/>
      <c r="DJV304" s="177"/>
      <c r="DJW304" s="177"/>
      <c r="DJX304" s="177"/>
      <c r="DJY304" s="177"/>
      <c r="DJZ304" s="177"/>
      <c r="DKA304" s="177"/>
      <c r="DKB304" s="177"/>
      <c r="DKC304" s="177"/>
      <c r="DKD304" s="177"/>
      <c r="DKE304" s="177"/>
      <c r="DKF304" s="178"/>
      <c r="DKG304" s="178"/>
      <c r="DKH304" s="177"/>
      <c r="DKI304" s="177"/>
      <c r="DKJ304" s="177"/>
      <c r="DKK304" s="178"/>
      <c r="DKL304" s="177"/>
      <c r="DKM304" s="178"/>
      <c r="DKN304" s="177"/>
      <c r="DKO304" s="178"/>
      <c r="DKP304" s="177"/>
      <c r="DKQ304" s="178"/>
      <c r="DKR304" s="180"/>
      <c r="DKS304" s="181"/>
      <c r="DKT304" s="181"/>
      <c r="DKU304" s="176"/>
      <c r="DKV304" s="177"/>
      <c r="DKW304" s="178"/>
      <c r="DKX304" s="177"/>
      <c r="DKY304" s="177"/>
      <c r="DKZ304" s="177"/>
      <c r="DLA304" s="177"/>
      <c r="DLB304" s="177"/>
      <c r="DLC304" s="177"/>
      <c r="DLD304" s="177"/>
      <c r="DLE304" s="177"/>
      <c r="DLF304" s="177"/>
      <c r="DLG304" s="177"/>
      <c r="DLH304" s="177"/>
      <c r="DLI304" s="177"/>
      <c r="DLJ304" s="177"/>
      <c r="DLK304" s="177"/>
      <c r="DLL304" s="178"/>
      <c r="DLM304" s="178"/>
      <c r="DLN304" s="177"/>
      <c r="DLO304" s="177"/>
      <c r="DLP304" s="177"/>
      <c r="DLQ304" s="178"/>
      <c r="DLR304" s="177"/>
      <c r="DLS304" s="178"/>
      <c r="DLT304" s="177"/>
      <c r="DLU304" s="178"/>
      <c r="DLV304" s="177"/>
      <c r="DLW304" s="178"/>
      <c r="DLX304" s="180"/>
      <c r="DLY304" s="181"/>
      <c r="DLZ304" s="181"/>
      <c r="DMA304" s="176"/>
      <c r="DMB304" s="177"/>
      <c r="DMC304" s="178"/>
      <c r="DMD304" s="177"/>
      <c r="DME304" s="177"/>
      <c r="DMF304" s="177"/>
      <c r="DMG304" s="177"/>
      <c r="DMH304" s="177"/>
      <c r="DMI304" s="177"/>
      <c r="DMJ304" s="177"/>
      <c r="DMK304" s="177"/>
      <c r="DML304" s="177"/>
      <c r="DMM304" s="177"/>
      <c r="DMN304" s="177"/>
      <c r="DMO304" s="177"/>
      <c r="DMP304" s="177"/>
      <c r="DMQ304" s="177"/>
      <c r="DMR304" s="178"/>
      <c r="DMS304" s="178"/>
      <c r="DMT304" s="177"/>
      <c r="DMU304" s="177"/>
      <c r="DMV304" s="177"/>
      <c r="DMW304" s="178"/>
      <c r="DMX304" s="177"/>
      <c r="DMY304" s="178"/>
      <c r="DMZ304" s="177"/>
      <c r="DNA304" s="178"/>
      <c r="DNB304" s="177"/>
      <c r="DNC304" s="178"/>
      <c r="DND304" s="180"/>
      <c r="DNE304" s="181"/>
      <c r="DNF304" s="181"/>
      <c r="DNG304" s="176"/>
      <c r="DNH304" s="177"/>
      <c r="DNI304" s="178"/>
      <c r="DNJ304" s="177"/>
      <c r="DNK304" s="177"/>
      <c r="DNL304" s="177"/>
      <c r="DNM304" s="177"/>
      <c r="DNN304" s="177"/>
      <c r="DNO304" s="177"/>
      <c r="DNP304" s="177"/>
      <c r="DNQ304" s="177"/>
      <c r="DNR304" s="177"/>
      <c r="DNS304" s="177"/>
      <c r="DNT304" s="177"/>
      <c r="DNU304" s="177"/>
      <c r="DNV304" s="177"/>
      <c r="DNW304" s="177"/>
      <c r="DNX304" s="178"/>
      <c r="DNY304" s="178"/>
      <c r="DNZ304" s="177"/>
      <c r="DOA304" s="177"/>
      <c r="DOB304" s="177"/>
      <c r="DOC304" s="178"/>
      <c r="DOD304" s="177"/>
      <c r="DOE304" s="178"/>
      <c r="DOF304" s="177"/>
      <c r="DOG304" s="178"/>
      <c r="DOH304" s="177"/>
      <c r="DOI304" s="178"/>
      <c r="DOJ304" s="180"/>
      <c r="DOK304" s="181"/>
      <c r="DOL304" s="181"/>
      <c r="DOM304" s="176"/>
      <c r="DON304" s="177"/>
      <c r="DOO304" s="178"/>
      <c r="DOP304" s="177"/>
      <c r="DOQ304" s="177"/>
      <c r="DOR304" s="177"/>
      <c r="DOS304" s="177"/>
      <c r="DOT304" s="177"/>
      <c r="DOU304" s="177"/>
      <c r="DOV304" s="177"/>
      <c r="DOW304" s="177"/>
      <c r="DOX304" s="177"/>
      <c r="DOY304" s="177"/>
      <c r="DOZ304" s="177"/>
      <c r="DPA304" s="177"/>
      <c r="DPB304" s="177"/>
      <c r="DPC304" s="177"/>
      <c r="DPD304" s="178"/>
      <c r="DPE304" s="178"/>
      <c r="DPF304" s="177"/>
      <c r="DPG304" s="177"/>
      <c r="DPH304" s="177"/>
      <c r="DPI304" s="178"/>
      <c r="DPJ304" s="177"/>
      <c r="DPK304" s="178"/>
      <c r="DPL304" s="177"/>
      <c r="DPM304" s="178"/>
      <c r="DPN304" s="177"/>
      <c r="DPO304" s="178"/>
      <c r="DPP304" s="180"/>
      <c r="DPQ304" s="181"/>
      <c r="DPR304" s="181"/>
      <c r="DPS304" s="176"/>
      <c r="DPT304" s="177"/>
      <c r="DPU304" s="178"/>
      <c r="DPV304" s="177"/>
      <c r="DPW304" s="177"/>
      <c r="DPX304" s="177"/>
      <c r="DPY304" s="177"/>
      <c r="DPZ304" s="177"/>
      <c r="DQA304" s="177"/>
      <c r="DQB304" s="177"/>
      <c r="DQC304" s="177"/>
      <c r="DQD304" s="177"/>
      <c r="DQE304" s="177"/>
      <c r="DQF304" s="177"/>
      <c r="DQG304" s="177"/>
      <c r="DQH304" s="177"/>
      <c r="DQI304" s="177"/>
      <c r="DQJ304" s="178"/>
      <c r="DQK304" s="178"/>
      <c r="DQL304" s="177"/>
      <c r="DQM304" s="177"/>
      <c r="DQN304" s="177"/>
      <c r="DQO304" s="178"/>
      <c r="DQP304" s="177"/>
      <c r="DQQ304" s="178"/>
      <c r="DQR304" s="177"/>
      <c r="DQS304" s="178"/>
      <c r="DQT304" s="177"/>
      <c r="DQU304" s="178"/>
      <c r="DQV304" s="180"/>
      <c r="DQW304" s="181"/>
      <c r="DQX304" s="181"/>
      <c r="DQY304" s="176"/>
      <c r="DQZ304" s="177"/>
      <c r="DRA304" s="178"/>
      <c r="DRB304" s="177"/>
      <c r="DRC304" s="177"/>
      <c r="DRD304" s="177"/>
      <c r="DRE304" s="177"/>
      <c r="DRF304" s="177"/>
      <c r="DRG304" s="177"/>
      <c r="DRH304" s="177"/>
      <c r="DRI304" s="177"/>
      <c r="DRJ304" s="177"/>
      <c r="DRK304" s="177"/>
      <c r="DRL304" s="177"/>
      <c r="DRM304" s="177"/>
      <c r="DRN304" s="177"/>
      <c r="DRO304" s="177"/>
      <c r="DRP304" s="178"/>
      <c r="DRQ304" s="178"/>
      <c r="DRR304" s="177"/>
      <c r="DRS304" s="177"/>
      <c r="DRT304" s="177"/>
      <c r="DRU304" s="178"/>
      <c r="DRV304" s="177"/>
      <c r="DRW304" s="178"/>
      <c r="DRX304" s="177"/>
      <c r="DRY304" s="178"/>
      <c r="DRZ304" s="177"/>
      <c r="DSA304" s="178"/>
      <c r="DSB304" s="180"/>
      <c r="DSC304" s="181"/>
      <c r="DSD304" s="181"/>
      <c r="DSE304" s="176"/>
      <c r="DSF304" s="177"/>
      <c r="DSG304" s="178"/>
      <c r="DSH304" s="177"/>
      <c r="DSI304" s="177"/>
      <c r="DSJ304" s="177"/>
      <c r="DSK304" s="177"/>
      <c r="DSL304" s="177"/>
      <c r="DSM304" s="177"/>
      <c r="DSN304" s="177"/>
      <c r="DSO304" s="177"/>
      <c r="DSP304" s="177"/>
      <c r="DSQ304" s="177"/>
      <c r="DSR304" s="177"/>
      <c r="DSS304" s="177"/>
      <c r="DST304" s="177"/>
      <c r="DSU304" s="177"/>
      <c r="DSV304" s="178"/>
      <c r="DSW304" s="178"/>
      <c r="DSX304" s="177"/>
      <c r="DSY304" s="177"/>
      <c r="DSZ304" s="177"/>
      <c r="DTA304" s="178"/>
      <c r="DTB304" s="177"/>
      <c r="DTC304" s="178"/>
      <c r="DTD304" s="177"/>
      <c r="DTE304" s="178"/>
      <c r="DTF304" s="177"/>
      <c r="DTG304" s="178"/>
      <c r="DTH304" s="180"/>
      <c r="DTI304" s="181"/>
      <c r="DTJ304" s="181"/>
      <c r="DTK304" s="176"/>
      <c r="DTL304" s="177"/>
      <c r="DTM304" s="178"/>
      <c r="DTN304" s="177"/>
      <c r="DTO304" s="177"/>
      <c r="DTP304" s="177"/>
      <c r="DTQ304" s="177"/>
      <c r="DTR304" s="177"/>
      <c r="DTS304" s="177"/>
      <c r="DTT304" s="177"/>
      <c r="DTU304" s="177"/>
      <c r="DTV304" s="177"/>
      <c r="DTW304" s="177"/>
      <c r="DTX304" s="177"/>
      <c r="DTY304" s="177"/>
      <c r="DTZ304" s="177"/>
      <c r="DUA304" s="177"/>
      <c r="DUB304" s="178"/>
      <c r="DUC304" s="178"/>
      <c r="DUD304" s="177"/>
      <c r="DUE304" s="177"/>
      <c r="DUF304" s="177"/>
      <c r="DUG304" s="178"/>
      <c r="DUH304" s="177"/>
      <c r="DUI304" s="178"/>
      <c r="DUJ304" s="177"/>
      <c r="DUK304" s="178"/>
      <c r="DUL304" s="177"/>
      <c r="DUM304" s="178"/>
      <c r="DUN304" s="180"/>
      <c r="DUO304" s="181"/>
      <c r="DUP304" s="181"/>
      <c r="DUQ304" s="176"/>
      <c r="DUR304" s="177"/>
      <c r="DUS304" s="178"/>
      <c r="DUT304" s="177"/>
      <c r="DUU304" s="177"/>
      <c r="DUV304" s="177"/>
      <c r="DUW304" s="177"/>
      <c r="DUX304" s="177"/>
      <c r="DUY304" s="177"/>
      <c r="DUZ304" s="177"/>
      <c r="DVA304" s="177"/>
      <c r="DVB304" s="177"/>
      <c r="DVC304" s="177"/>
      <c r="DVD304" s="177"/>
      <c r="DVE304" s="177"/>
      <c r="DVF304" s="177"/>
      <c r="DVG304" s="177"/>
      <c r="DVH304" s="178"/>
      <c r="DVI304" s="178"/>
      <c r="DVJ304" s="177"/>
      <c r="DVK304" s="177"/>
      <c r="DVL304" s="177"/>
      <c r="DVM304" s="178"/>
      <c r="DVN304" s="177"/>
      <c r="DVO304" s="178"/>
      <c r="DVP304" s="177"/>
      <c r="DVQ304" s="178"/>
      <c r="DVR304" s="177"/>
      <c r="DVS304" s="178"/>
      <c r="DVT304" s="180"/>
      <c r="DVU304" s="181"/>
      <c r="DVV304" s="181"/>
      <c r="DVW304" s="176"/>
      <c r="DVX304" s="177"/>
      <c r="DVY304" s="178"/>
      <c r="DVZ304" s="177"/>
      <c r="DWA304" s="177"/>
      <c r="DWB304" s="177"/>
      <c r="DWC304" s="177"/>
      <c r="DWD304" s="177"/>
      <c r="DWE304" s="177"/>
      <c r="DWF304" s="177"/>
      <c r="DWG304" s="177"/>
      <c r="DWH304" s="177"/>
      <c r="DWI304" s="177"/>
      <c r="DWJ304" s="177"/>
      <c r="DWK304" s="177"/>
      <c r="DWL304" s="177"/>
      <c r="DWM304" s="177"/>
      <c r="DWN304" s="178"/>
      <c r="DWO304" s="178"/>
      <c r="DWP304" s="177"/>
      <c r="DWQ304" s="177"/>
      <c r="DWR304" s="177"/>
      <c r="DWS304" s="178"/>
      <c r="DWT304" s="177"/>
      <c r="DWU304" s="178"/>
      <c r="DWV304" s="177"/>
      <c r="DWW304" s="178"/>
      <c r="DWX304" s="177"/>
      <c r="DWY304" s="178"/>
      <c r="DWZ304" s="180"/>
      <c r="DXA304" s="181"/>
      <c r="DXB304" s="181"/>
      <c r="DXC304" s="176"/>
      <c r="DXD304" s="177"/>
      <c r="DXE304" s="178"/>
      <c r="DXF304" s="177"/>
      <c r="DXG304" s="177"/>
      <c r="DXH304" s="177"/>
      <c r="DXI304" s="177"/>
      <c r="DXJ304" s="177"/>
      <c r="DXK304" s="177"/>
      <c r="DXL304" s="177"/>
      <c r="DXM304" s="177"/>
      <c r="DXN304" s="177"/>
      <c r="DXO304" s="177"/>
      <c r="DXP304" s="177"/>
      <c r="DXQ304" s="177"/>
      <c r="DXR304" s="177"/>
      <c r="DXS304" s="177"/>
      <c r="DXT304" s="178"/>
      <c r="DXU304" s="178"/>
      <c r="DXV304" s="177"/>
      <c r="DXW304" s="177"/>
      <c r="DXX304" s="177"/>
      <c r="DXY304" s="178"/>
      <c r="DXZ304" s="177"/>
      <c r="DYA304" s="178"/>
      <c r="DYB304" s="177"/>
      <c r="DYC304" s="178"/>
      <c r="DYD304" s="177"/>
      <c r="DYE304" s="178"/>
      <c r="DYF304" s="180"/>
      <c r="DYG304" s="181"/>
      <c r="DYH304" s="181"/>
      <c r="DYI304" s="176"/>
      <c r="DYJ304" s="177"/>
      <c r="DYK304" s="178"/>
      <c r="DYL304" s="177"/>
      <c r="DYM304" s="177"/>
      <c r="DYN304" s="177"/>
      <c r="DYO304" s="177"/>
      <c r="DYP304" s="177"/>
      <c r="DYQ304" s="177"/>
      <c r="DYR304" s="177"/>
      <c r="DYS304" s="177"/>
      <c r="DYT304" s="177"/>
      <c r="DYU304" s="177"/>
      <c r="DYV304" s="177"/>
      <c r="DYW304" s="177"/>
      <c r="DYX304" s="177"/>
      <c r="DYY304" s="177"/>
      <c r="DYZ304" s="178"/>
      <c r="DZA304" s="178"/>
      <c r="DZB304" s="177"/>
      <c r="DZC304" s="177"/>
      <c r="DZD304" s="177"/>
      <c r="DZE304" s="178"/>
      <c r="DZF304" s="177"/>
      <c r="DZG304" s="178"/>
      <c r="DZH304" s="177"/>
      <c r="DZI304" s="178"/>
      <c r="DZJ304" s="177"/>
      <c r="DZK304" s="178"/>
      <c r="DZL304" s="180"/>
      <c r="DZM304" s="181"/>
      <c r="DZN304" s="181"/>
      <c r="DZO304" s="176"/>
      <c r="DZP304" s="177"/>
      <c r="DZQ304" s="178"/>
      <c r="DZR304" s="177"/>
      <c r="DZS304" s="177"/>
      <c r="DZT304" s="177"/>
      <c r="DZU304" s="177"/>
      <c r="DZV304" s="177"/>
      <c r="DZW304" s="177"/>
      <c r="DZX304" s="177"/>
      <c r="DZY304" s="177"/>
      <c r="DZZ304" s="177"/>
      <c r="EAA304" s="177"/>
      <c r="EAB304" s="177"/>
      <c r="EAC304" s="177"/>
      <c r="EAD304" s="177"/>
      <c r="EAE304" s="177"/>
      <c r="EAF304" s="178"/>
      <c r="EAG304" s="178"/>
      <c r="EAH304" s="177"/>
      <c r="EAI304" s="177"/>
      <c r="EAJ304" s="177"/>
      <c r="EAK304" s="178"/>
      <c r="EAL304" s="177"/>
      <c r="EAM304" s="178"/>
      <c r="EAN304" s="177"/>
      <c r="EAO304" s="178"/>
      <c r="EAP304" s="177"/>
      <c r="EAQ304" s="178"/>
      <c r="EAR304" s="180"/>
      <c r="EAS304" s="181"/>
      <c r="EAT304" s="181"/>
      <c r="EAU304" s="176"/>
      <c r="EAV304" s="177"/>
      <c r="EAW304" s="178"/>
      <c r="EAX304" s="177"/>
      <c r="EAY304" s="177"/>
      <c r="EAZ304" s="177"/>
      <c r="EBA304" s="177"/>
      <c r="EBB304" s="177"/>
      <c r="EBC304" s="177"/>
      <c r="EBD304" s="177"/>
      <c r="EBE304" s="177"/>
      <c r="EBF304" s="177"/>
      <c r="EBG304" s="177"/>
      <c r="EBH304" s="177"/>
      <c r="EBI304" s="177"/>
      <c r="EBJ304" s="177"/>
      <c r="EBK304" s="177"/>
      <c r="EBL304" s="178"/>
      <c r="EBM304" s="178"/>
      <c r="EBN304" s="177"/>
      <c r="EBO304" s="177"/>
      <c r="EBP304" s="177"/>
      <c r="EBQ304" s="178"/>
      <c r="EBR304" s="177"/>
      <c r="EBS304" s="178"/>
      <c r="EBT304" s="177"/>
      <c r="EBU304" s="178"/>
      <c r="EBV304" s="177"/>
      <c r="EBW304" s="178"/>
      <c r="EBX304" s="180"/>
      <c r="EBY304" s="181"/>
      <c r="EBZ304" s="181"/>
      <c r="ECA304" s="176"/>
      <c r="ECB304" s="177"/>
      <c r="ECC304" s="178"/>
      <c r="ECD304" s="177"/>
      <c r="ECE304" s="177"/>
      <c r="ECF304" s="177"/>
      <c r="ECG304" s="177"/>
      <c r="ECH304" s="177"/>
      <c r="ECI304" s="177"/>
      <c r="ECJ304" s="177"/>
      <c r="ECK304" s="177"/>
      <c r="ECL304" s="177"/>
      <c r="ECM304" s="177"/>
      <c r="ECN304" s="177"/>
      <c r="ECO304" s="177"/>
      <c r="ECP304" s="177"/>
      <c r="ECQ304" s="177"/>
      <c r="ECR304" s="178"/>
      <c r="ECS304" s="178"/>
      <c r="ECT304" s="177"/>
      <c r="ECU304" s="177"/>
      <c r="ECV304" s="177"/>
      <c r="ECW304" s="178"/>
      <c r="ECX304" s="177"/>
      <c r="ECY304" s="178"/>
      <c r="ECZ304" s="177"/>
      <c r="EDA304" s="178"/>
      <c r="EDB304" s="177"/>
      <c r="EDC304" s="178"/>
      <c r="EDD304" s="180"/>
      <c r="EDE304" s="181"/>
      <c r="EDF304" s="181"/>
      <c r="EDG304" s="176"/>
      <c r="EDH304" s="177"/>
      <c r="EDI304" s="178"/>
      <c r="EDJ304" s="177"/>
      <c r="EDK304" s="177"/>
      <c r="EDL304" s="177"/>
      <c r="EDM304" s="177"/>
      <c r="EDN304" s="177"/>
      <c r="EDO304" s="177"/>
      <c r="EDP304" s="177"/>
      <c r="EDQ304" s="177"/>
      <c r="EDR304" s="177"/>
      <c r="EDS304" s="177"/>
      <c r="EDT304" s="177"/>
      <c r="EDU304" s="177"/>
      <c r="EDV304" s="177"/>
      <c r="EDW304" s="177"/>
      <c r="EDX304" s="178"/>
      <c r="EDY304" s="178"/>
      <c r="EDZ304" s="177"/>
      <c r="EEA304" s="177"/>
      <c r="EEB304" s="177"/>
      <c r="EEC304" s="178"/>
      <c r="EED304" s="177"/>
      <c r="EEE304" s="178"/>
      <c r="EEF304" s="177"/>
      <c r="EEG304" s="178"/>
      <c r="EEH304" s="177"/>
      <c r="EEI304" s="178"/>
      <c r="EEJ304" s="180"/>
      <c r="EEK304" s="181"/>
      <c r="EEL304" s="181"/>
      <c r="EEM304" s="176"/>
      <c r="EEN304" s="177"/>
      <c r="EEO304" s="178"/>
      <c r="EEP304" s="177"/>
      <c r="EEQ304" s="177"/>
      <c r="EER304" s="177"/>
      <c r="EES304" s="177"/>
      <c r="EET304" s="177"/>
      <c r="EEU304" s="177"/>
      <c r="EEV304" s="177"/>
      <c r="EEW304" s="177"/>
      <c r="EEX304" s="177"/>
      <c r="EEY304" s="177"/>
      <c r="EEZ304" s="177"/>
      <c r="EFA304" s="177"/>
      <c r="EFB304" s="177"/>
      <c r="EFC304" s="177"/>
      <c r="EFD304" s="178"/>
      <c r="EFE304" s="178"/>
      <c r="EFF304" s="177"/>
      <c r="EFG304" s="177"/>
      <c r="EFH304" s="177"/>
      <c r="EFI304" s="178"/>
      <c r="EFJ304" s="177"/>
      <c r="EFK304" s="178"/>
      <c r="EFL304" s="177"/>
      <c r="EFM304" s="178"/>
      <c r="EFN304" s="177"/>
      <c r="EFO304" s="178"/>
      <c r="EFP304" s="180"/>
      <c r="EFQ304" s="181"/>
      <c r="EFR304" s="181"/>
      <c r="EFS304" s="176"/>
      <c r="EFT304" s="177"/>
      <c r="EFU304" s="178"/>
      <c r="EFV304" s="177"/>
      <c r="EFW304" s="177"/>
      <c r="EFX304" s="177"/>
      <c r="EFY304" s="177"/>
      <c r="EFZ304" s="177"/>
      <c r="EGA304" s="177"/>
      <c r="EGB304" s="177"/>
      <c r="EGC304" s="177"/>
      <c r="EGD304" s="177"/>
      <c r="EGE304" s="177"/>
      <c r="EGF304" s="177"/>
      <c r="EGG304" s="177"/>
      <c r="EGH304" s="177"/>
      <c r="EGI304" s="177"/>
      <c r="EGJ304" s="178"/>
      <c r="EGK304" s="178"/>
      <c r="EGL304" s="177"/>
      <c r="EGM304" s="177"/>
      <c r="EGN304" s="177"/>
      <c r="EGO304" s="178"/>
      <c r="EGP304" s="177"/>
      <c r="EGQ304" s="178"/>
      <c r="EGR304" s="177"/>
      <c r="EGS304" s="178"/>
      <c r="EGT304" s="177"/>
      <c r="EGU304" s="178"/>
      <c r="EGV304" s="180"/>
      <c r="EGW304" s="181"/>
      <c r="EGX304" s="181"/>
      <c r="EGY304" s="176"/>
      <c r="EGZ304" s="177"/>
      <c r="EHA304" s="178"/>
      <c r="EHB304" s="177"/>
      <c r="EHC304" s="177"/>
      <c r="EHD304" s="177"/>
      <c r="EHE304" s="177"/>
      <c r="EHF304" s="177"/>
      <c r="EHG304" s="177"/>
      <c r="EHH304" s="177"/>
      <c r="EHI304" s="177"/>
      <c r="EHJ304" s="177"/>
      <c r="EHK304" s="177"/>
      <c r="EHL304" s="177"/>
      <c r="EHM304" s="177"/>
      <c r="EHN304" s="177"/>
      <c r="EHO304" s="177"/>
      <c r="EHP304" s="178"/>
      <c r="EHQ304" s="178"/>
      <c r="EHR304" s="177"/>
      <c r="EHS304" s="177"/>
      <c r="EHT304" s="177"/>
      <c r="EHU304" s="178"/>
      <c r="EHV304" s="177"/>
      <c r="EHW304" s="178"/>
      <c r="EHX304" s="177"/>
      <c r="EHY304" s="178"/>
      <c r="EHZ304" s="177"/>
      <c r="EIA304" s="178"/>
      <c r="EIB304" s="180"/>
      <c r="EIC304" s="181"/>
      <c r="EID304" s="181"/>
      <c r="EIE304" s="176"/>
      <c r="EIF304" s="177"/>
      <c r="EIG304" s="178"/>
      <c r="EIH304" s="177"/>
      <c r="EII304" s="177"/>
      <c r="EIJ304" s="177"/>
      <c r="EIK304" s="177"/>
      <c r="EIL304" s="177"/>
      <c r="EIM304" s="177"/>
      <c r="EIN304" s="177"/>
      <c r="EIO304" s="177"/>
      <c r="EIP304" s="177"/>
      <c r="EIQ304" s="177"/>
      <c r="EIR304" s="177"/>
      <c r="EIS304" s="177"/>
      <c r="EIT304" s="177"/>
      <c r="EIU304" s="177"/>
      <c r="EIV304" s="178"/>
      <c r="EIW304" s="178"/>
      <c r="EIX304" s="177"/>
      <c r="EIY304" s="177"/>
      <c r="EIZ304" s="177"/>
      <c r="EJA304" s="178"/>
      <c r="EJB304" s="177"/>
      <c r="EJC304" s="178"/>
      <c r="EJD304" s="177"/>
      <c r="EJE304" s="178"/>
      <c r="EJF304" s="177"/>
      <c r="EJG304" s="178"/>
      <c r="EJH304" s="180"/>
      <c r="EJI304" s="181"/>
      <c r="EJJ304" s="181"/>
      <c r="EJK304" s="176"/>
      <c r="EJL304" s="177"/>
      <c r="EJM304" s="178"/>
      <c r="EJN304" s="177"/>
      <c r="EJO304" s="177"/>
      <c r="EJP304" s="177"/>
      <c r="EJQ304" s="177"/>
      <c r="EJR304" s="177"/>
      <c r="EJS304" s="177"/>
      <c r="EJT304" s="177"/>
      <c r="EJU304" s="177"/>
      <c r="EJV304" s="177"/>
      <c r="EJW304" s="177"/>
      <c r="EJX304" s="177"/>
      <c r="EJY304" s="177"/>
      <c r="EJZ304" s="177"/>
      <c r="EKA304" s="177"/>
      <c r="EKB304" s="178"/>
      <c r="EKC304" s="178"/>
      <c r="EKD304" s="177"/>
      <c r="EKE304" s="177"/>
      <c r="EKF304" s="177"/>
      <c r="EKG304" s="178"/>
      <c r="EKH304" s="177"/>
      <c r="EKI304" s="178"/>
      <c r="EKJ304" s="177"/>
      <c r="EKK304" s="178"/>
      <c r="EKL304" s="177"/>
      <c r="EKM304" s="178"/>
      <c r="EKN304" s="180"/>
      <c r="EKO304" s="181"/>
      <c r="EKP304" s="181"/>
      <c r="EKQ304" s="176"/>
      <c r="EKR304" s="177"/>
      <c r="EKS304" s="178"/>
      <c r="EKT304" s="177"/>
      <c r="EKU304" s="177"/>
      <c r="EKV304" s="177"/>
      <c r="EKW304" s="177"/>
      <c r="EKX304" s="177"/>
      <c r="EKY304" s="177"/>
      <c r="EKZ304" s="177"/>
      <c r="ELA304" s="177"/>
      <c r="ELB304" s="177"/>
      <c r="ELC304" s="177"/>
      <c r="ELD304" s="177"/>
      <c r="ELE304" s="177"/>
      <c r="ELF304" s="177"/>
      <c r="ELG304" s="177"/>
      <c r="ELH304" s="178"/>
      <c r="ELI304" s="178"/>
      <c r="ELJ304" s="177"/>
      <c r="ELK304" s="177"/>
      <c r="ELL304" s="177"/>
      <c r="ELM304" s="178"/>
      <c r="ELN304" s="177"/>
      <c r="ELO304" s="178"/>
      <c r="ELP304" s="177"/>
      <c r="ELQ304" s="178"/>
      <c r="ELR304" s="177"/>
      <c r="ELS304" s="178"/>
      <c r="ELT304" s="180"/>
      <c r="ELU304" s="181"/>
      <c r="ELV304" s="181"/>
      <c r="ELW304" s="176"/>
      <c r="ELX304" s="177"/>
      <c r="ELY304" s="178"/>
      <c r="ELZ304" s="177"/>
      <c r="EMA304" s="177"/>
      <c r="EMB304" s="177"/>
      <c r="EMC304" s="177"/>
      <c r="EMD304" s="177"/>
      <c r="EME304" s="177"/>
      <c r="EMF304" s="177"/>
      <c r="EMG304" s="177"/>
      <c r="EMH304" s="177"/>
      <c r="EMI304" s="177"/>
      <c r="EMJ304" s="177"/>
      <c r="EMK304" s="177"/>
      <c r="EML304" s="177"/>
      <c r="EMM304" s="177"/>
      <c r="EMN304" s="178"/>
      <c r="EMO304" s="178"/>
      <c r="EMP304" s="177"/>
      <c r="EMQ304" s="177"/>
      <c r="EMR304" s="177"/>
      <c r="EMS304" s="178"/>
      <c r="EMT304" s="177"/>
      <c r="EMU304" s="178"/>
      <c r="EMV304" s="177"/>
      <c r="EMW304" s="178"/>
      <c r="EMX304" s="177"/>
      <c r="EMY304" s="178"/>
      <c r="EMZ304" s="180"/>
      <c r="ENA304" s="181"/>
      <c r="ENB304" s="181"/>
      <c r="ENC304" s="176"/>
      <c r="END304" s="177"/>
      <c r="ENE304" s="178"/>
      <c r="ENF304" s="177"/>
      <c r="ENG304" s="177"/>
      <c r="ENH304" s="177"/>
      <c r="ENI304" s="177"/>
      <c r="ENJ304" s="177"/>
      <c r="ENK304" s="177"/>
      <c r="ENL304" s="177"/>
      <c r="ENM304" s="177"/>
      <c r="ENN304" s="177"/>
      <c r="ENO304" s="177"/>
      <c r="ENP304" s="177"/>
      <c r="ENQ304" s="177"/>
      <c r="ENR304" s="177"/>
      <c r="ENS304" s="177"/>
      <c r="ENT304" s="178"/>
      <c r="ENU304" s="178"/>
      <c r="ENV304" s="177"/>
      <c r="ENW304" s="177"/>
      <c r="ENX304" s="177"/>
      <c r="ENY304" s="178"/>
      <c r="ENZ304" s="177"/>
      <c r="EOA304" s="178"/>
      <c r="EOB304" s="177"/>
      <c r="EOC304" s="178"/>
      <c r="EOD304" s="177"/>
      <c r="EOE304" s="178"/>
      <c r="EOF304" s="180"/>
      <c r="EOG304" s="181"/>
      <c r="EOH304" s="181"/>
      <c r="EOI304" s="176"/>
      <c r="EOJ304" s="177"/>
      <c r="EOK304" s="178"/>
      <c r="EOL304" s="177"/>
      <c r="EOM304" s="177"/>
      <c r="EON304" s="177"/>
      <c r="EOO304" s="177"/>
      <c r="EOP304" s="177"/>
      <c r="EOQ304" s="177"/>
      <c r="EOR304" s="177"/>
      <c r="EOS304" s="177"/>
      <c r="EOT304" s="177"/>
      <c r="EOU304" s="177"/>
      <c r="EOV304" s="177"/>
      <c r="EOW304" s="177"/>
      <c r="EOX304" s="177"/>
      <c r="EOY304" s="177"/>
      <c r="EOZ304" s="178"/>
      <c r="EPA304" s="178"/>
      <c r="EPB304" s="177"/>
      <c r="EPC304" s="177"/>
      <c r="EPD304" s="177"/>
      <c r="EPE304" s="178"/>
      <c r="EPF304" s="177"/>
      <c r="EPG304" s="178"/>
      <c r="EPH304" s="177"/>
      <c r="EPI304" s="178"/>
      <c r="EPJ304" s="177"/>
      <c r="EPK304" s="178"/>
      <c r="EPL304" s="180"/>
      <c r="EPM304" s="181"/>
      <c r="EPN304" s="181"/>
      <c r="EPO304" s="176"/>
      <c r="EPP304" s="177"/>
      <c r="EPQ304" s="178"/>
      <c r="EPR304" s="177"/>
      <c r="EPS304" s="177"/>
      <c r="EPT304" s="177"/>
      <c r="EPU304" s="177"/>
      <c r="EPV304" s="177"/>
      <c r="EPW304" s="177"/>
      <c r="EPX304" s="177"/>
      <c r="EPY304" s="177"/>
      <c r="EPZ304" s="177"/>
      <c r="EQA304" s="177"/>
      <c r="EQB304" s="177"/>
      <c r="EQC304" s="177"/>
      <c r="EQD304" s="177"/>
      <c r="EQE304" s="177"/>
      <c r="EQF304" s="178"/>
      <c r="EQG304" s="178"/>
      <c r="EQH304" s="177"/>
      <c r="EQI304" s="177"/>
      <c r="EQJ304" s="177"/>
      <c r="EQK304" s="178"/>
      <c r="EQL304" s="177"/>
      <c r="EQM304" s="178"/>
      <c r="EQN304" s="177"/>
      <c r="EQO304" s="178"/>
      <c r="EQP304" s="177"/>
      <c r="EQQ304" s="178"/>
      <c r="EQR304" s="180"/>
      <c r="EQS304" s="181"/>
      <c r="EQT304" s="181"/>
      <c r="EQU304" s="176"/>
      <c r="EQV304" s="177"/>
      <c r="EQW304" s="178"/>
      <c r="EQX304" s="177"/>
      <c r="EQY304" s="177"/>
      <c r="EQZ304" s="177"/>
      <c r="ERA304" s="177"/>
      <c r="ERB304" s="177"/>
      <c r="ERC304" s="177"/>
      <c r="ERD304" s="177"/>
      <c r="ERE304" s="177"/>
      <c r="ERF304" s="177"/>
      <c r="ERG304" s="177"/>
      <c r="ERH304" s="177"/>
      <c r="ERI304" s="177"/>
      <c r="ERJ304" s="177"/>
      <c r="ERK304" s="177"/>
      <c r="ERL304" s="178"/>
      <c r="ERM304" s="178"/>
      <c r="ERN304" s="177"/>
      <c r="ERO304" s="177"/>
      <c r="ERP304" s="177"/>
      <c r="ERQ304" s="178"/>
      <c r="ERR304" s="177"/>
      <c r="ERS304" s="178"/>
      <c r="ERT304" s="177"/>
      <c r="ERU304" s="178"/>
      <c r="ERV304" s="177"/>
      <c r="ERW304" s="178"/>
      <c r="ERX304" s="180"/>
      <c r="ERY304" s="181"/>
      <c r="ERZ304" s="181"/>
      <c r="ESA304" s="176"/>
      <c r="ESB304" s="177"/>
      <c r="ESC304" s="178"/>
      <c r="ESD304" s="177"/>
      <c r="ESE304" s="177"/>
      <c r="ESF304" s="177"/>
      <c r="ESG304" s="177"/>
      <c r="ESH304" s="177"/>
      <c r="ESI304" s="177"/>
      <c r="ESJ304" s="177"/>
      <c r="ESK304" s="177"/>
      <c r="ESL304" s="177"/>
      <c r="ESM304" s="177"/>
      <c r="ESN304" s="177"/>
      <c r="ESO304" s="177"/>
      <c r="ESP304" s="177"/>
      <c r="ESQ304" s="177"/>
      <c r="ESR304" s="178"/>
      <c r="ESS304" s="178"/>
      <c r="EST304" s="177"/>
      <c r="ESU304" s="177"/>
      <c r="ESV304" s="177"/>
      <c r="ESW304" s="178"/>
      <c r="ESX304" s="177"/>
      <c r="ESY304" s="178"/>
      <c r="ESZ304" s="177"/>
      <c r="ETA304" s="178"/>
      <c r="ETB304" s="177"/>
      <c r="ETC304" s="178"/>
      <c r="ETD304" s="180"/>
      <c r="ETE304" s="181"/>
      <c r="ETF304" s="181"/>
      <c r="ETG304" s="176"/>
      <c r="ETH304" s="177"/>
      <c r="ETI304" s="178"/>
      <c r="ETJ304" s="177"/>
      <c r="ETK304" s="177"/>
      <c r="ETL304" s="177"/>
      <c r="ETM304" s="177"/>
      <c r="ETN304" s="177"/>
      <c r="ETO304" s="177"/>
      <c r="ETP304" s="177"/>
      <c r="ETQ304" s="177"/>
      <c r="ETR304" s="177"/>
      <c r="ETS304" s="177"/>
      <c r="ETT304" s="177"/>
      <c r="ETU304" s="177"/>
      <c r="ETV304" s="177"/>
      <c r="ETW304" s="177"/>
      <c r="ETX304" s="178"/>
      <c r="ETY304" s="178"/>
      <c r="ETZ304" s="177"/>
      <c r="EUA304" s="177"/>
      <c r="EUB304" s="177"/>
      <c r="EUC304" s="178"/>
      <c r="EUD304" s="177"/>
      <c r="EUE304" s="178"/>
      <c r="EUF304" s="177"/>
      <c r="EUG304" s="178"/>
      <c r="EUH304" s="177"/>
      <c r="EUI304" s="178"/>
      <c r="EUJ304" s="180"/>
      <c r="EUK304" s="181"/>
      <c r="EUL304" s="181"/>
      <c r="EUM304" s="176"/>
      <c r="EUN304" s="177"/>
      <c r="EUO304" s="178"/>
      <c r="EUP304" s="177"/>
      <c r="EUQ304" s="177"/>
      <c r="EUR304" s="177"/>
      <c r="EUS304" s="177"/>
      <c r="EUT304" s="177"/>
      <c r="EUU304" s="177"/>
      <c r="EUV304" s="177"/>
      <c r="EUW304" s="177"/>
      <c r="EUX304" s="177"/>
      <c r="EUY304" s="177"/>
      <c r="EUZ304" s="177"/>
      <c r="EVA304" s="177"/>
      <c r="EVB304" s="177"/>
      <c r="EVC304" s="177"/>
      <c r="EVD304" s="178"/>
      <c r="EVE304" s="178"/>
      <c r="EVF304" s="177"/>
      <c r="EVG304" s="177"/>
      <c r="EVH304" s="177"/>
      <c r="EVI304" s="178"/>
      <c r="EVJ304" s="177"/>
      <c r="EVK304" s="178"/>
      <c r="EVL304" s="177"/>
      <c r="EVM304" s="178"/>
      <c r="EVN304" s="177"/>
      <c r="EVO304" s="178"/>
      <c r="EVP304" s="180"/>
      <c r="EVQ304" s="181"/>
      <c r="EVR304" s="181"/>
      <c r="EVS304" s="176"/>
      <c r="EVT304" s="177"/>
      <c r="EVU304" s="178"/>
      <c r="EVV304" s="177"/>
      <c r="EVW304" s="177"/>
      <c r="EVX304" s="177"/>
      <c r="EVY304" s="177"/>
      <c r="EVZ304" s="177"/>
      <c r="EWA304" s="177"/>
      <c r="EWB304" s="177"/>
      <c r="EWC304" s="177"/>
      <c r="EWD304" s="177"/>
      <c r="EWE304" s="177"/>
      <c r="EWF304" s="177"/>
      <c r="EWG304" s="177"/>
      <c r="EWH304" s="177"/>
      <c r="EWI304" s="177"/>
      <c r="EWJ304" s="178"/>
      <c r="EWK304" s="178"/>
      <c r="EWL304" s="177"/>
      <c r="EWM304" s="177"/>
      <c r="EWN304" s="177"/>
      <c r="EWO304" s="178"/>
      <c r="EWP304" s="177"/>
      <c r="EWQ304" s="178"/>
      <c r="EWR304" s="177"/>
      <c r="EWS304" s="178"/>
      <c r="EWT304" s="177"/>
      <c r="EWU304" s="178"/>
      <c r="EWV304" s="180"/>
      <c r="EWW304" s="181"/>
      <c r="EWX304" s="181"/>
      <c r="EWY304" s="176"/>
      <c r="EWZ304" s="177"/>
      <c r="EXA304" s="178"/>
      <c r="EXB304" s="177"/>
      <c r="EXC304" s="177"/>
      <c r="EXD304" s="177"/>
      <c r="EXE304" s="177"/>
      <c r="EXF304" s="177"/>
      <c r="EXG304" s="177"/>
      <c r="EXH304" s="177"/>
      <c r="EXI304" s="177"/>
      <c r="EXJ304" s="177"/>
      <c r="EXK304" s="177"/>
      <c r="EXL304" s="177"/>
      <c r="EXM304" s="177"/>
      <c r="EXN304" s="177"/>
      <c r="EXO304" s="177"/>
      <c r="EXP304" s="178"/>
      <c r="EXQ304" s="178"/>
      <c r="EXR304" s="177"/>
      <c r="EXS304" s="177"/>
      <c r="EXT304" s="177"/>
      <c r="EXU304" s="178"/>
      <c r="EXV304" s="177"/>
      <c r="EXW304" s="178"/>
      <c r="EXX304" s="177"/>
      <c r="EXY304" s="178"/>
      <c r="EXZ304" s="177"/>
      <c r="EYA304" s="178"/>
      <c r="EYB304" s="180"/>
      <c r="EYC304" s="181"/>
      <c r="EYD304" s="181"/>
      <c r="EYE304" s="176"/>
      <c r="EYF304" s="177"/>
      <c r="EYG304" s="178"/>
      <c r="EYH304" s="177"/>
      <c r="EYI304" s="177"/>
      <c r="EYJ304" s="177"/>
      <c r="EYK304" s="177"/>
      <c r="EYL304" s="177"/>
      <c r="EYM304" s="177"/>
      <c r="EYN304" s="177"/>
      <c r="EYO304" s="177"/>
      <c r="EYP304" s="177"/>
      <c r="EYQ304" s="177"/>
      <c r="EYR304" s="177"/>
      <c r="EYS304" s="177"/>
      <c r="EYT304" s="177"/>
      <c r="EYU304" s="177"/>
      <c r="EYV304" s="178"/>
      <c r="EYW304" s="178"/>
      <c r="EYX304" s="177"/>
      <c r="EYY304" s="177"/>
      <c r="EYZ304" s="177"/>
      <c r="EZA304" s="178"/>
      <c r="EZB304" s="177"/>
      <c r="EZC304" s="178"/>
      <c r="EZD304" s="177"/>
      <c r="EZE304" s="178"/>
      <c r="EZF304" s="177"/>
      <c r="EZG304" s="178"/>
      <c r="EZH304" s="180"/>
      <c r="EZI304" s="181"/>
      <c r="EZJ304" s="181"/>
      <c r="EZK304" s="176"/>
      <c r="EZL304" s="177"/>
      <c r="EZM304" s="178"/>
      <c r="EZN304" s="177"/>
      <c r="EZO304" s="177"/>
      <c r="EZP304" s="177"/>
      <c r="EZQ304" s="177"/>
      <c r="EZR304" s="177"/>
      <c r="EZS304" s="177"/>
      <c r="EZT304" s="177"/>
      <c r="EZU304" s="177"/>
      <c r="EZV304" s="177"/>
      <c r="EZW304" s="177"/>
      <c r="EZX304" s="177"/>
      <c r="EZY304" s="177"/>
      <c r="EZZ304" s="177"/>
      <c r="FAA304" s="177"/>
      <c r="FAB304" s="178"/>
      <c r="FAC304" s="178"/>
      <c r="FAD304" s="177"/>
      <c r="FAE304" s="177"/>
      <c r="FAF304" s="177"/>
      <c r="FAG304" s="178"/>
      <c r="FAH304" s="177"/>
      <c r="FAI304" s="178"/>
      <c r="FAJ304" s="177"/>
      <c r="FAK304" s="178"/>
      <c r="FAL304" s="177"/>
      <c r="FAM304" s="178"/>
      <c r="FAN304" s="180"/>
      <c r="FAO304" s="181"/>
      <c r="FAP304" s="181"/>
      <c r="FAQ304" s="176"/>
      <c r="FAR304" s="177"/>
      <c r="FAS304" s="178"/>
      <c r="FAT304" s="177"/>
      <c r="FAU304" s="177"/>
      <c r="FAV304" s="177"/>
      <c r="FAW304" s="177"/>
      <c r="FAX304" s="177"/>
      <c r="FAY304" s="177"/>
      <c r="FAZ304" s="177"/>
      <c r="FBA304" s="177"/>
      <c r="FBB304" s="177"/>
      <c r="FBC304" s="177"/>
      <c r="FBD304" s="177"/>
      <c r="FBE304" s="177"/>
      <c r="FBF304" s="177"/>
      <c r="FBG304" s="177"/>
      <c r="FBH304" s="178"/>
      <c r="FBI304" s="178"/>
      <c r="FBJ304" s="177"/>
      <c r="FBK304" s="177"/>
      <c r="FBL304" s="177"/>
      <c r="FBM304" s="178"/>
      <c r="FBN304" s="177"/>
      <c r="FBO304" s="178"/>
      <c r="FBP304" s="177"/>
      <c r="FBQ304" s="178"/>
      <c r="FBR304" s="177"/>
      <c r="FBS304" s="178"/>
      <c r="FBT304" s="180"/>
      <c r="FBU304" s="181"/>
      <c r="FBV304" s="181"/>
      <c r="FBW304" s="176"/>
      <c r="FBX304" s="177"/>
      <c r="FBY304" s="178"/>
      <c r="FBZ304" s="177"/>
      <c r="FCA304" s="177"/>
      <c r="FCB304" s="177"/>
      <c r="FCC304" s="177"/>
      <c r="FCD304" s="177"/>
      <c r="FCE304" s="177"/>
      <c r="FCF304" s="177"/>
      <c r="FCG304" s="177"/>
      <c r="FCH304" s="177"/>
      <c r="FCI304" s="177"/>
      <c r="FCJ304" s="177"/>
      <c r="FCK304" s="177"/>
      <c r="FCL304" s="177"/>
      <c r="FCM304" s="177"/>
      <c r="FCN304" s="178"/>
      <c r="FCO304" s="178"/>
      <c r="FCP304" s="177"/>
      <c r="FCQ304" s="177"/>
      <c r="FCR304" s="177"/>
      <c r="FCS304" s="178"/>
      <c r="FCT304" s="177"/>
      <c r="FCU304" s="178"/>
      <c r="FCV304" s="177"/>
      <c r="FCW304" s="178"/>
      <c r="FCX304" s="177"/>
      <c r="FCY304" s="178"/>
      <c r="FCZ304" s="180"/>
      <c r="FDA304" s="181"/>
      <c r="FDB304" s="181"/>
      <c r="FDC304" s="176"/>
      <c r="FDD304" s="177"/>
      <c r="FDE304" s="178"/>
      <c r="FDF304" s="177"/>
      <c r="FDG304" s="177"/>
      <c r="FDH304" s="177"/>
      <c r="FDI304" s="177"/>
      <c r="FDJ304" s="177"/>
      <c r="FDK304" s="177"/>
      <c r="FDL304" s="177"/>
      <c r="FDM304" s="177"/>
      <c r="FDN304" s="177"/>
      <c r="FDO304" s="177"/>
      <c r="FDP304" s="177"/>
      <c r="FDQ304" s="177"/>
      <c r="FDR304" s="177"/>
      <c r="FDS304" s="177"/>
      <c r="FDT304" s="178"/>
      <c r="FDU304" s="178"/>
      <c r="FDV304" s="177"/>
      <c r="FDW304" s="177"/>
      <c r="FDX304" s="177"/>
      <c r="FDY304" s="178"/>
      <c r="FDZ304" s="177"/>
      <c r="FEA304" s="178"/>
      <c r="FEB304" s="177"/>
      <c r="FEC304" s="178"/>
      <c r="FED304" s="177"/>
      <c r="FEE304" s="178"/>
      <c r="FEF304" s="180"/>
      <c r="FEG304" s="181"/>
      <c r="FEH304" s="181"/>
      <c r="FEI304" s="176"/>
      <c r="FEJ304" s="177"/>
      <c r="FEK304" s="178"/>
      <c r="FEL304" s="177"/>
      <c r="FEM304" s="177"/>
      <c r="FEN304" s="177"/>
      <c r="FEO304" s="177"/>
      <c r="FEP304" s="177"/>
      <c r="FEQ304" s="177"/>
      <c r="FER304" s="177"/>
      <c r="FES304" s="177"/>
      <c r="FET304" s="177"/>
      <c r="FEU304" s="177"/>
      <c r="FEV304" s="177"/>
      <c r="FEW304" s="177"/>
      <c r="FEX304" s="177"/>
      <c r="FEY304" s="177"/>
      <c r="FEZ304" s="178"/>
      <c r="FFA304" s="178"/>
      <c r="FFB304" s="177"/>
      <c r="FFC304" s="177"/>
      <c r="FFD304" s="177"/>
      <c r="FFE304" s="178"/>
      <c r="FFF304" s="177"/>
      <c r="FFG304" s="178"/>
      <c r="FFH304" s="177"/>
      <c r="FFI304" s="178"/>
      <c r="FFJ304" s="177"/>
      <c r="FFK304" s="178"/>
      <c r="FFL304" s="180"/>
      <c r="FFM304" s="181"/>
      <c r="FFN304" s="181"/>
      <c r="FFO304" s="176"/>
      <c r="FFP304" s="177"/>
      <c r="FFQ304" s="178"/>
      <c r="FFR304" s="177"/>
      <c r="FFS304" s="177"/>
      <c r="FFT304" s="177"/>
      <c r="FFU304" s="177"/>
      <c r="FFV304" s="177"/>
      <c r="FFW304" s="177"/>
      <c r="FFX304" s="177"/>
      <c r="FFY304" s="177"/>
      <c r="FFZ304" s="177"/>
      <c r="FGA304" s="177"/>
      <c r="FGB304" s="177"/>
      <c r="FGC304" s="177"/>
      <c r="FGD304" s="177"/>
      <c r="FGE304" s="177"/>
      <c r="FGF304" s="178"/>
      <c r="FGG304" s="178"/>
      <c r="FGH304" s="177"/>
      <c r="FGI304" s="177"/>
      <c r="FGJ304" s="177"/>
      <c r="FGK304" s="178"/>
      <c r="FGL304" s="177"/>
      <c r="FGM304" s="178"/>
      <c r="FGN304" s="177"/>
      <c r="FGO304" s="178"/>
      <c r="FGP304" s="177"/>
      <c r="FGQ304" s="178"/>
      <c r="FGR304" s="180"/>
      <c r="FGS304" s="181"/>
      <c r="FGT304" s="181"/>
      <c r="FGU304" s="176"/>
      <c r="FGV304" s="177"/>
      <c r="FGW304" s="178"/>
      <c r="FGX304" s="177"/>
      <c r="FGY304" s="177"/>
      <c r="FGZ304" s="177"/>
      <c r="FHA304" s="177"/>
      <c r="FHB304" s="177"/>
      <c r="FHC304" s="177"/>
      <c r="FHD304" s="177"/>
      <c r="FHE304" s="177"/>
      <c r="FHF304" s="177"/>
      <c r="FHG304" s="177"/>
      <c r="FHH304" s="177"/>
      <c r="FHI304" s="177"/>
      <c r="FHJ304" s="177"/>
      <c r="FHK304" s="177"/>
      <c r="FHL304" s="178"/>
      <c r="FHM304" s="178"/>
      <c r="FHN304" s="177"/>
      <c r="FHO304" s="177"/>
      <c r="FHP304" s="177"/>
      <c r="FHQ304" s="178"/>
      <c r="FHR304" s="177"/>
      <c r="FHS304" s="178"/>
      <c r="FHT304" s="177"/>
      <c r="FHU304" s="178"/>
      <c r="FHV304" s="177"/>
      <c r="FHW304" s="178"/>
      <c r="FHX304" s="180"/>
      <c r="FHY304" s="181"/>
      <c r="FHZ304" s="181"/>
      <c r="FIA304" s="176"/>
      <c r="FIB304" s="177"/>
      <c r="FIC304" s="178"/>
      <c r="FID304" s="177"/>
      <c r="FIE304" s="177"/>
      <c r="FIF304" s="177"/>
      <c r="FIG304" s="177"/>
      <c r="FIH304" s="177"/>
      <c r="FII304" s="177"/>
      <c r="FIJ304" s="177"/>
      <c r="FIK304" s="177"/>
      <c r="FIL304" s="177"/>
      <c r="FIM304" s="177"/>
      <c r="FIN304" s="177"/>
      <c r="FIO304" s="177"/>
      <c r="FIP304" s="177"/>
      <c r="FIQ304" s="177"/>
      <c r="FIR304" s="178"/>
      <c r="FIS304" s="178"/>
      <c r="FIT304" s="177"/>
      <c r="FIU304" s="177"/>
      <c r="FIV304" s="177"/>
      <c r="FIW304" s="178"/>
      <c r="FIX304" s="177"/>
      <c r="FIY304" s="178"/>
      <c r="FIZ304" s="177"/>
      <c r="FJA304" s="178"/>
      <c r="FJB304" s="177"/>
      <c r="FJC304" s="178"/>
      <c r="FJD304" s="180"/>
      <c r="FJE304" s="181"/>
      <c r="FJF304" s="181"/>
      <c r="FJG304" s="176"/>
      <c r="FJH304" s="177"/>
      <c r="FJI304" s="178"/>
      <c r="FJJ304" s="177"/>
      <c r="FJK304" s="177"/>
      <c r="FJL304" s="177"/>
      <c r="FJM304" s="177"/>
      <c r="FJN304" s="177"/>
      <c r="FJO304" s="177"/>
      <c r="FJP304" s="177"/>
      <c r="FJQ304" s="177"/>
      <c r="FJR304" s="177"/>
      <c r="FJS304" s="177"/>
      <c r="FJT304" s="177"/>
      <c r="FJU304" s="177"/>
      <c r="FJV304" s="177"/>
      <c r="FJW304" s="177"/>
      <c r="FJX304" s="178"/>
      <c r="FJY304" s="178"/>
      <c r="FJZ304" s="177"/>
      <c r="FKA304" s="177"/>
      <c r="FKB304" s="177"/>
      <c r="FKC304" s="178"/>
      <c r="FKD304" s="177"/>
      <c r="FKE304" s="178"/>
      <c r="FKF304" s="177"/>
      <c r="FKG304" s="178"/>
      <c r="FKH304" s="177"/>
      <c r="FKI304" s="178"/>
      <c r="FKJ304" s="180"/>
      <c r="FKK304" s="181"/>
      <c r="FKL304" s="181"/>
      <c r="FKM304" s="176"/>
      <c r="FKN304" s="177"/>
      <c r="FKO304" s="178"/>
      <c r="FKP304" s="177"/>
      <c r="FKQ304" s="177"/>
      <c r="FKR304" s="177"/>
      <c r="FKS304" s="177"/>
      <c r="FKT304" s="177"/>
      <c r="FKU304" s="177"/>
      <c r="FKV304" s="177"/>
      <c r="FKW304" s="177"/>
      <c r="FKX304" s="177"/>
      <c r="FKY304" s="177"/>
      <c r="FKZ304" s="177"/>
      <c r="FLA304" s="177"/>
      <c r="FLB304" s="177"/>
      <c r="FLC304" s="177"/>
      <c r="FLD304" s="178"/>
      <c r="FLE304" s="178"/>
      <c r="FLF304" s="177"/>
      <c r="FLG304" s="177"/>
      <c r="FLH304" s="177"/>
      <c r="FLI304" s="178"/>
      <c r="FLJ304" s="177"/>
      <c r="FLK304" s="178"/>
      <c r="FLL304" s="177"/>
      <c r="FLM304" s="178"/>
      <c r="FLN304" s="177"/>
      <c r="FLO304" s="178"/>
      <c r="FLP304" s="180"/>
      <c r="FLQ304" s="181"/>
      <c r="FLR304" s="181"/>
      <c r="FLS304" s="176"/>
      <c r="FLT304" s="177"/>
      <c r="FLU304" s="178"/>
      <c r="FLV304" s="177"/>
      <c r="FLW304" s="177"/>
      <c r="FLX304" s="177"/>
      <c r="FLY304" s="177"/>
      <c r="FLZ304" s="177"/>
      <c r="FMA304" s="177"/>
      <c r="FMB304" s="177"/>
      <c r="FMC304" s="177"/>
      <c r="FMD304" s="177"/>
      <c r="FME304" s="177"/>
      <c r="FMF304" s="177"/>
      <c r="FMG304" s="177"/>
      <c r="FMH304" s="177"/>
      <c r="FMI304" s="177"/>
      <c r="FMJ304" s="178"/>
      <c r="FMK304" s="178"/>
      <c r="FML304" s="177"/>
      <c r="FMM304" s="177"/>
      <c r="FMN304" s="177"/>
      <c r="FMO304" s="178"/>
      <c r="FMP304" s="177"/>
      <c r="FMQ304" s="178"/>
      <c r="FMR304" s="177"/>
      <c r="FMS304" s="178"/>
      <c r="FMT304" s="177"/>
      <c r="FMU304" s="178"/>
      <c r="FMV304" s="180"/>
      <c r="FMW304" s="181"/>
      <c r="FMX304" s="181"/>
      <c r="FMY304" s="176"/>
      <c r="FMZ304" s="177"/>
      <c r="FNA304" s="178"/>
      <c r="FNB304" s="177"/>
      <c r="FNC304" s="177"/>
      <c r="FND304" s="177"/>
      <c r="FNE304" s="177"/>
      <c r="FNF304" s="177"/>
      <c r="FNG304" s="177"/>
      <c r="FNH304" s="177"/>
      <c r="FNI304" s="177"/>
      <c r="FNJ304" s="177"/>
      <c r="FNK304" s="177"/>
      <c r="FNL304" s="177"/>
      <c r="FNM304" s="177"/>
      <c r="FNN304" s="177"/>
      <c r="FNO304" s="177"/>
      <c r="FNP304" s="178"/>
      <c r="FNQ304" s="178"/>
      <c r="FNR304" s="177"/>
      <c r="FNS304" s="177"/>
      <c r="FNT304" s="177"/>
      <c r="FNU304" s="178"/>
      <c r="FNV304" s="177"/>
      <c r="FNW304" s="178"/>
      <c r="FNX304" s="177"/>
      <c r="FNY304" s="178"/>
      <c r="FNZ304" s="177"/>
      <c r="FOA304" s="178"/>
      <c r="FOB304" s="180"/>
      <c r="FOC304" s="181"/>
      <c r="FOD304" s="181"/>
      <c r="FOE304" s="176"/>
      <c r="FOF304" s="177"/>
      <c r="FOG304" s="178"/>
      <c r="FOH304" s="177"/>
      <c r="FOI304" s="177"/>
      <c r="FOJ304" s="177"/>
      <c r="FOK304" s="177"/>
      <c r="FOL304" s="177"/>
      <c r="FOM304" s="177"/>
      <c r="FON304" s="177"/>
      <c r="FOO304" s="177"/>
      <c r="FOP304" s="177"/>
      <c r="FOQ304" s="177"/>
      <c r="FOR304" s="177"/>
      <c r="FOS304" s="177"/>
      <c r="FOT304" s="177"/>
      <c r="FOU304" s="177"/>
      <c r="FOV304" s="178"/>
      <c r="FOW304" s="178"/>
      <c r="FOX304" s="177"/>
      <c r="FOY304" s="177"/>
      <c r="FOZ304" s="177"/>
      <c r="FPA304" s="178"/>
      <c r="FPB304" s="177"/>
      <c r="FPC304" s="178"/>
      <c r="FPD304" s="177"/>
      <c r="FPE304" s="178"/>
      <c r="FPF304" s="177"/>
      <c r="FPG304" s="178"/>
      <c r="FPH304" s="180"/>
      <c r="FPI304" s="181"/>
      <c r="FPJ304" s="181"/>
      <c r="FPK304" s="176"/>
      <c r="FPL304" s="177"/>
      <c r="FPM304" s="178"/>
      <c r="FPN304" s="177"/>
      <c r="FPO304" s="177"/>
      <c r="FPP304" s="177"/>
      <c r="FPQ304" s="177"/>
      <c r="FPR304" s="177"/>
      <c r="FPS304" s="177"/>
      <c r="FPT304" s="177"/>
      <c r="FPU304" s="177"/>
      <c r="FPV304" s="177"/>
      <c r="FPW304" s="177"/>
      <c r="FPX304" s="177"/>
      <c r="FPY304" s="177"/>
      <c r="FPZ304" s="177"/>
      <c r="FQA304" s="177"/>
      <c r="FQB304" s="178"/>
      <c r="FQC304" s="178"/>
      <c r="FQD304" s="177"/>
      <c r="FQE304" s="177"/>
      <c r="FQF304" s="177"/>
      <c r="FQG304" s="178"/>
      <c r="FQH304" s="177"/>
      <c r="FQI304" s="178"/>
      <c r="FQJ304" s="177"/>
      <c r="FQK304" s="178"/>
      <c r="FQL304" s="177"/>
      <c r="FQM304" s="178"/>
      <c r="FQN304" s="180"/>
      <c r="FQO304" s="181"/>
      <c r="FQP304" s="181"/>
      <c r="FQQ304" s="176"/>
      <c r="FQR304" s="177"/>
      <c r="FQS304" s="178"/>
      <c r="FQT304" s="177"/>
      <c r="FQU304" s="177"/>
      <c r="FQV304" s="177"/>
      <c r="FQW304" s="177"/>
      <c r="FQX304" s="177"/>
      <c r="FQY304" s="177"/>
      <c r="FQZ304" s="177"/>
      <c r="FRA304" s="177"/>
      <c r="FRB304" s="177"/>
      <c r="FRC304" s="177"/>
      <c r="FRD304" s="177"/>
      <c r="FRE304" s="177"/>
      <c r="FRF304" s="177"/>
      <c r="FRG304" s="177"/>
      <c r="FRH304" s="178"/>
      <c r="FRI304" s="178"/>
      <c r="FRJ304" s="177"/>
      <c r="FRK304" s="177"/>
      <c r="FRL304" s="177"/>
      <c r="FRM304" s="178"/>
      <c r="FRN304" s="177"/>
      <c r="FRO304" s="178"/>
      <c r="FRP304" s="177"/>
      <c r="FRQ304" s="178"/>
      <c r="FRR304" s="177"/>
      <c r="FRS304" s="178"/>
      <c r="FRT304" s="180"/>
      <c r="FRU304" s="181"/>
      <c r="FRV304" s="181"/>
      <c r="FRW304" s="176"/>
      <c r="FRX304" s="177"/>
      <c r="FRY304" s="178"/>
      <c r="FRZ304" s="177"/>
      <c r="FSA304" s="177"/>
      <c r="FSB304" s="177"/>
      <c r="FSC304" s="177"/>
      <c r="FSD304" s="177"/>
      <c r="FSE304" s="177"/>
      <c r="FSF304" s="177"/>
      <c r="FSG304" s="177"/>
      <c r="FSH304" s="177"/>
      <c r="FSI304" s="177"/>
      <c r="FSJ304" s="177"/>
      <c r="FSK304" s="177"/>
      <c r="FSL304" s="177"/>
      <c r="FSM304" s="177"/>
      <c r="FSN304" s="178"/>
      <c r="FSO304" s="178"/>
      <c r="FSP304" s="177"/>
      <c r="FSQ304" s="177"/>
      <c r="FSR304" s="177"/>
      <c r="FSS304" s="178"/>
      <c r="FST304" s="177"/>
      <c r="FSU304" s="178"/>
      <c r="FSV304" s="177"/>
      <c r="FSW304" s="178"/>
      <c r="FSX304" s="177"/>
      <c r="FSY304" s="178"/>
      <c r="FSZ304" s="180"/>
      <c r="FTA304" s="181"/>
      <c r="FTB304" s="181"/>
      <c r="FTC304" s="176"/>
      <c r="FTD304" s="177"/>
      <c r="FTE304" s="178"/>
      <c r="FTF304" s="177"/>
      <c r="FTG304" s="177"/>
      <c r="FTH304" s="177"/>
      <c r="FTI304" s="177"/>
      <c r="FTJ304" s="177"/>
      <c r="FTK304" s="177"/>
      <c r="FTL304" s="177"/>
      <c r="FTM304" s="177"/>
      <c r="FTN304" s="177"/>
      <c r="FTO304" s="177"/>
      <c r="FTP304" s="177"/>
      <c r="FTQ304" s="177"/>
      <c r="FTR304" s="177"/>
      <c r="FTS304" s="177"/>
      <c r="FTT304" s="178"/>
      <c r="FTU304" s="178"/>
      <c r="FTV304" s="177"/>
      <c r="FTW304" s="177"/>
      <c r="FTX304" s="177"/>
      <c r="FTY304" s="178"/>
      <c r="FTZ304" s="177"/>
      <c r="FUA304" s="178"/>
      <c r="FUB304" s="177"/>
      <c r="FUC304" s="178"/>
      <c r="FUD304" s="177"/>
      <c r="FUE304" s="178"/>
      <c r="FUF304" s="180"/>
      <c r="FUG304" s="181"/>
      <c r="FUH304" s="181"/>
      <c r="FUI304" s="176"/>
      <c r="FUJ304" s="177"/>
      <c r="FUK304" s="178"/>
      <c r="FUL304" s="177"/>
      <c r="FUM304" s="177"/>
      <c r="FUN304" s="177"/>
      <c r="FUO304" s="177"/>
      <c r="FUP304" s="177"/>
      <c r="FUQ304" s="177"/>
      <c r="FUR304" s="177"/>
      <c r="FUS304" s="177"/>
      <c r="FUT304" s="177"/>
      <c r="FUU304" s="177"/>
      <c r="FUV304" s="177"/>
      <c r="FUW304" s="177"/>
      <c r="FUX304" s="177"/>
      <c r="FUY304" s="177"/>
      <c r="FUZ304" s="178"/>
      <c r="FVA304" s="178"/>
      <c r="FVB304" s="177"/>
      <c r="FVC304" s="177"/>
      <c r="FVD304" s="177"/>
      <c r="FVE304" s="178"/>
      <c r="FVF304" s="177"/>
      <c r="FVG304" s="178"/>
      <c r="FVH304" s="177"/>
      <c r="FVI304" s="178"/>
      <c r="FVJ304" s="177"/>
      <c r="FVK304" s="178"/>
      <c r="FVL304" s="180"/>
      <c r="FVM304" s="181"/>
      <c r="FVN304" s="181"/>
      <c r="FVO304" s="176"/>
      <c r="FVP304" s="177"/>
      <c r="FVQ304" s="178"/>
      <c r="FVR304" s="177"/>
      <c r="FVS304" s="177"/>
      <c r="FVT304" s="177"/>
      <c r="FVU304" s="177"/>
      <c r="FVV304" s="177"/>
      <c r="FVW304" s="177"/>
      <c r="FVX304" s="177"/>
      <c r="FVY304" s="177"/>
      <c r="FVZ304" s="177"/>
      <c r="FWA304" s="177"/>
      <c r="FWB304" s="177"/>
      <c r="FWC304" s="177"/>
      <c r="FWD304" s="177"/>
      <c r="FWE304" s="177"/>
      <c r="FWF304" s="178"/>
      <c r="FWG304" s="178"/>
      <c r="FWH304" s="177"/>
      <c r="FWI304" s="177"/>
      <c r="FWJ304" s="177"/>
      <c r="FWK304" s="178"/>
      <c r="FWL304" s="177"/>
      <c r="FWM304" s="178"/>
      <c r="FWN304" s="177"/>
      <c r="FWO304" s="178"/>
      <c r="FWP304" s="177"/>
      <c r="FWQ304" s="178"/>
      <c r="FWR304" s="180"/>
      <c r="FWS304" s="181"/>
      <c r="FWT304" s="181"/>
      <c r="FWU304" s="176"/>
      <c r="FWV304" s="177"/>
      <c r="FWW304" s="178"/>
      <c r="FWX304" s="177"/>
      <c r="FWY304" s="177"/>
      <c r="FWZ304" s="177"/>
      <c r="FXA304" s="177"/>
      <c r="FXB304" s="177"/>
      <c r="FXC304" s="177"/>
      <c r="FXD304" s="177"/>
      <c r="FXE304" s="177"/>
      <c r="FXF304" s="177"/>
      <c r="FXG304" s="177"/>
      <c r="FXH304" s="177"/>
      <c r="FXI304" s="177"/>
      <c r="FXJ304" s="177"/>
      <c r="FXK304" s="177"/>
      <c r="FXL304" s="178"/>
      <c r="FXM304" s="178"/>
      <c r="FXN304" s="177"/>
      <c r="FXO304" s="177"/>
      <c r="FXP304" s="177"/>
      <c r="FXQ304" s="178"/>
      <c r="FXR304" s="177"/>
      <c r="FXS304" s="178"/>
      <c r="FXT304" s="177"/>
      <c r="FXU304" s="178"/>
      <c r="FXV304" s="177"/>
      <c r="FXW304" s="178"/>
      <c r="FXX304" s="180"/>
      <c r="FXY304" s="181"/>
      <c r="FXZ304" s="181"/>
      <c r="FYA304" s="176"/>
      <c r="FYB304" s="177"/>
      <c r="FYC304" s="178"/>
      <c r="FYD304" s="177"/>
      <c r="FYE304" s="177"/>
      <c r="FYF304" s="177"/>
      <c r="FYG304" s="177"/>
      <c r="FYH304" s="177"/>
      <c r="FYI304" s="177"/>
      <c r="FYJ304" s="177"/>
      <c r="FYK304" s="177"/>
      <c r="FYL304" s="177"/>
      <c r="FYM304" s="177"/>
      <c r="FYN304" s="177"/>
      <c r="FYO304" s="177"/>
      <c r="FYP304" s="177"/>
      <c r="FYQ304" s="177"/>
      <c r="FYR304" s="178"/>
      <c r="FYS304" s="178"/>
      <c r="FYT304" s="177"/>
      <c r="FYU304" s="177"/>
      <c r="FYV304" s="177"/>
      <c r="FYW304" s="178"/>
      <c r="FYX304" s="177"/>
      <c r="FYY304" s="178"/>
      <c r="FYZ304" s="177"/>
      <c r="FZA304" s="178"/>
      <c r="FZB304" s="177"/>
      <c r="FZC304" s="178"/>
      <c r="FZD304" s="180"/>
      <c r="FZE304" s="181"/>
      <c r="FZF304" s="181"/>
      <c r="FZG304" s="176"/>
      <c r="FZH304" s="177"/>
      <c r="FZI304" s="178"/>
      <c r="FZJ304" s="177"/>
      <c r="FZK304" s="177"/>
      <c r="FZL304" s="177"/>
      <c r="FZM304" s="177"/>
      <c r="FZN304" s="177"/>
      <c r="FZO304" s="177"/>
      <c r="FZP304" s="177"/>
      <c r="FZQ304" s="177"/>
      <c r="FZR304" s="177"/>
      <c r="FZS304" s="177"/>
      <c r="FZT304" s="177"/>
      <c r="FZU304" s="177"/>
      <c r="FZV304" s="177"/>
      <c r="FZW304" s="177"/>
      <c r="FZX304" s="178"/>
      <c r="FZY304" s="178"/>
      <c r="FZZ304" s="177"/>
      <c r="GAA304" s="177"/>
      <c r="GAB304" s="177"/>
      <c r="GAC304" s="178"/>
      <c r="GAD304" s="177"/>
      <c r="GAE304" s="178"/>
      <c r="GAF304" s="177"/>
      <c r="GAG304" s="178"/>
      <c r="GAH304" s="177"/>
      <c r="GAI304" s="178"/>
      <c r="GAJ304" s="180"/>
      <c r="GAK304" s="181"/>
      <c r="GAL304" s="181"/>
      <c r="GAM304" s="176"/>
      <c r="GAN304" s="177"/>
      <c r="GAO304" s="178"/>
      <c r="GAP304" s="177"/>
      <c r="GAQ304" s="177"/>
      <c r="GAR304" s="177"/>
      <c r="GAS304" s="177"/>
      <c r="GAT304" s="177"/>
      <c r="GAU304" s="177"/>
      <c r="GAV304" s="177"/>
      <c r="GAW304" s="177"/>
      <c r="GAX304" s="177"/>
      <c r="GAY304" s="177"/>
      <c r="GAZ304" s="177"/>
      <c r="GBA304" s="177"/>
      <c r="GBB304" s="177"/>
      <c r="GBC304" s="177"/>
      <c r="GBD304" s="178"/>
      <c r="GBE304" s="178"/>
      <c r="GBF304" s="177"/>
      <c r="GBG304" s="177"/>
      <c r="GBH304" s="177"/>
      <c r="GBI304" s="178"/>
      <c r="GBJ304" s="177"/>
      <c r="GBK304" s="178"/>
      <c r="GBL304" s="177"/>
      <c r="GBM304" s="178"/>
      <c r="GBN304" s="177"/>
      <c r="GBO304" s="178"/>
      <c r="GBP304" s="180"/>
      <c r="GBQ304" s="181"/>
      <c r="GBR304" s="181"/>
      <c r="GBS304" s="176"/>
      <c r="GBT304" s="177"/>
      <c r="GBU304" s="178"/>
      <c r="GBV304" s="177"/>
      <c r="GBW304" s="177"/>
      <c r="GBX304" s="177"/>
      <c r="GBY304" s="177"/>
      <c r="GBZ304" s="177"/>
      <c r="GCA304" s="177"/>
      <c r="GCB304" s="177"/>
      <c r="GCC304" s="177"/>
      <c r="GCD304" s="177"/>
      <c r="GCE304" s="177"/>
      <c r="GCF304" s="177"/>
      <c r="GCG304" s="177"/>
      <c r="GCH304" s="177"/>
      <c r="GCI304" s="177"/>
      <c r="GCJ304" s="178"/>
      <c r="GCK304" s="178"/>
      <c r="GCL304" s="177"/>
      <c r="GCM304" s="177"/>
      <c r="GCN304" s="177"/>
      <c r="GCO304" s="178"/>
      <c r="GCP304" s="177"/>
      <c r="GCQ304" s="178"/>
      <c r="GCR304" s="177"/>
      <c r="GCS304" s="178"/>
      <c r="GCT304" s="177"/>
      <c r="GCU304" s="178"/>
      <c r="GCV304" s="180"/>
      <c r="GCW304" s="181"/>
      <c r="GCX304" s="181"/>
      <c r="GCY304" s="176"/>
      <c r="GCZ304" s="177"/>
      <c r="GDA304" s="178"/>
      <c r="GDB304" s="177"/>
      <c r="GDC304" s="177"/>
      <c r="GDD304" s="177"/>
      <c r="GDE304" s="177"/>
      <c r="GDF304" s="177"/>
      <c r="GDG304" s="177"/>
      <c r="GDH304" s="177"/>
      <c r="GDI304" s="177"/>
      <c r="GDJ304" s="177"/>
      <c r="GDK304" s="177"/>
      <c r="GDL304" s="177"/>
      <c r="GDM304" s="177"/>
      <c r="GDN304" s="177"/>
      <c r="GDO304" s="177"/>
      <c r="GDP304" s="178"/>
      <c r="GDQ304" s="178"/>
      <c r="GDR304" s="177"/>
      <c r="GDS304" s="177"/>
      <c r="GDT304" s="177"/>
      <c r="GDU304" s="178"/>
      <c r="GDV304" s="177"/>
      <c r="GDW304" s="178"/>
      <c r="GDX304" s="177"/>
      <c r="GDY304" s="178"/>
      <c r="GDZ304" s="177"/>
      <c r="GEA304" s="178"/>
      <c r="GEB304" s="180"/>
      <c r="GEC304" s="181"/>
      <c r="GED304" s="181"/>
      <c r="GEE304" s="176"/>
      <c r="GEF304" s="177"/>
      <c r="GEG304" s="178"/>
      <c r="GEH304" s="177"/>
      <c r="GEI304" s="177"/>
      <c r="GEJ304" s="177"/>
      <c r="GEK304" s="177"/>
      <c r="GEL304" s="177"/>
      <c r="GEM304" s="177"/>
      <c r="GEN304" s="177"/>
      <c r="GEO304" s="177"/>
      <c r="GEP304" s="177"/>
      <c r="GEQ304" s="177"/>
      <c r="GER304" s="177"/>
      <c r="GES304" s="177"/>
      <c r="GET304" s="177"/>
      <c r="GEU304" s="177"/>
      <c r="GEV304" s="178"/>
      <c r="GEW304" s="178"/>
      <c r="GEX304" s="177"/>
      <c r="GEY304" s="177"/>
      <c r="GEZ304" s="177"/>
      <c r="GFA304" s="178"/>
      <c r="GFB304" s="177"/>
      <c r="GFC304" s="178"/>
      <c r="GFD304" s="177"/>
      <c r="GFE304" s="178"/>
      <c r="GFF304" s="177"/>
      <c r="GFG304" s="178"/>
      <c r="GFH304" s="180"/>
      <c r="GFI304" s="181"/>
      <c r="GFJ304" s="181"/>
      <c r="GFK304" s="176"/>
      <c r="GFL304" s="177"/>
      <c r="GFM304" s="178"/>
      <c r="GFN304" s="177"/>
      <c r="GFO304" s="177"/>
      <c r="GFP304" s="177"/>
      <c r="GFQ304" s="177"/>
      <c r="GFR304" s="177"/>
      <c r="GFS304" s="177"/>
      <c r="GFT304" s="177"/>
      <c r="GFU304" s="177"/>
      <c r="GFV304" s="177"/>
      <c r="GFW304" s="177"/>
      <c r="GFX304" s="177"/>
      <c r="GFY304" s="177"/>
      <c r="GFZ304" s="177"/>
      <c r="GGA304" s="177"/>
      <c r="GGB304" s="178"/>
      <c r="GGC304" s="178"/>
      <c r="GGD304" s="177"/>
      <c r="GGE304" s="177"/>
      <c r="GGF304" s="177"/>
      <c r="GGG304" s="178"/>
      <c r="GGH304" s="177"/>
      <c r="GGI304" s="178"/>
      <c r="GGJ304" s="177"/>
      <c r="GGK304" s="178"/>
      <c r="GGL304" s="177"/>
      <c r="GGM304" s="178"/>
      <c r="GGN304" s="180"/>
      <c r="GGO304" s="181"/>
      <c r="GGP304" s="181"/>
      <c r="GGQ304" s="176"/>
      <c r="GGR304" s="177"/>
      <c r="GGS304" s="178"/>
      <c r="GGT304" s="177"/>
      <c r="GGU304" s="177"/>
      <c r="GGV304" s="177"/>
      <c r="GGW304" s="177"/>
      <c r="GGX304" s="177"/>
      <c r="GGY304" s="177"/>
      <c r="GGZ304" s="177"/>
      <c r="GHA304" s="177"/>
      <c r="GHB304" s="177"/>
      <c r="GHC304" s="177"/>
      <c r="GHD304" s="177"/>
      <c r="GHE304" s="177"/>
      <c r="GHF304" s="177"/>
      <c r="GHG304" s="177"/>
      <c r="GHH304" s="178"/>
      <c r="GHI304" s="178"/>
      <c r="GHJ304" s="177"/>
      <c r="GHK304" s="177"/>
      <c r="GHL304" s="177"/>
      <c r="GHM304" s="178"/>
      <c r="GHN304" s="177"/>
      <c r="GHO304" s="178"/>
      <c r="GHP304" s="177"/>
      <c r="GHQ304" s="178"/>
      <c r="GHR304" s="177"/>
      <c r="GHS304" s="178"/>
      <c r="GHT304" s="180"/>
      <c r="GHU304" s="181"/>
      <c r="GHV304" s="181"/>
      <c r="GHW304" s="176"/>
      <c r="GHX304" s="177"/>
      <c r="GHY304" s="178"/>
      <c r="GHZ304" s="177"/>
      <c r="GIA304" s="177"/>
      <c r="GIB304" s="177"/>
      <c r="GIC304" s="177"/>
      <c r="GID304" s="177"/>
      <c r="GIE304" s="177"/>
      <c r="GIF304" s="177"/>
      <c r="GIG304" s="177"/>
      <c r="GIH304" s="177"/>
      <c r="GII304" s="177"/>
      <c r="GIJ304" s="177"/>
      <c r="GIK304" s="177"/>
      <c r="GIL304" s="177"/>
      <c r="GIM304" s="177"/>
      <c r="GIN304" s="178"/>
      <c r="GIO304" s="178"/>
      <c r="GIP304" s="177"/>
      <c r="GIQ304" s="177"/>
      <c r="GIR304" s="177"/>
      <c r="GIS304" s="178"/>
      <c r="GIT304" s="177"/>
      <c r="GIU304" s="178"/>
      <c r="GIV304" s="177"/>
      <c r="GIW304" s="178"/>
      <c r="GIX304" s="177"/>
      <c r="GIY304" s="178"/>
      <c r="GIZ304" s="180"/>
      <c r="GJA304" s="181"/>
      <c r="GJB304" s="181"/>
      <c r="GJC304" s="176"/>
      <c r="GJD304" s="177"/>
      <c r="GJE304" s="178"/>
      <c r="GJF304" s="177"/>
      <c r="GJG304" s="177"/>
      <c r="GJH304" s="177"/>
      <c r="GJI304" s="177"/>
      <c r="GJJ304" s="177"/>
      <c r="GJK304" s="177"/>
      <c r="GJL304" s="177"/>
      <c r="GJM304" s="177"/>
      <c r="GJN304" s="177"/>
      <c r="GJO304" s="177"/>
      <c r="GJP304" s="177"/>
      <c r="GJQ304" s="177"/>
      <c r="GJR304" s="177"/>
      <c r="GJS304" s="177"/>
      <c r="GJT304" s="178"/>
      <c r="GJU304" s="178"/>
      <c r="GJV304" s="177"/>
      <c r="GJW304" s="177"/>
      <c r="GJX304" s="177"/>
      <c r="GJY304" s="178"/>
      <c r="GJZ304" s="177"/>
      <c r="GKA304" s="178"/>
      <c r="GKB304" s="177"/>
      <c r="GKC304" s="178"/>
      <c r="GKD304" s="177"/>
      <c r="GKE304" s="178"/>
      <c r="GKF304" s="180"/>
      <c r="GKG304" s="181"/>
      <c r="GKH304" s="181"/>
      <c r="GKI304" s="176"/>
      <c r="GKJ304" s="177"/>
      <c r="GKK304" s="178"/>
      <c r="GKL304" s="177"/>
      <c r="GKM304" s="177"/>
      <c r="GKN304" s="177"/>
      <c r="GKO304" s="177"/>
      <c r="GKP304" s="177"/>
      <c r="GKQ304" s="177"/>
      <c r="GKR304" s="177"/>
      <c r="GKS304" s="177"/>
      <c r="GKT304" s="177"/>
      <c r="GKU304" s="177"/>
      <c r="GKV304" s="177"/>
      <c r="GKW304" s="177"/>
      <c r="GKX304" s="177"/>
      <c r="GKY304" s="177"/>
      <c r="GKZ304" s="178"/>
      <c r="GLA304" s="178"/>
      <c r="GLB304" s="177"/>
      <c r="GLC304" s="177"/>
      <c r="GLD304" s="177"/>
      <c r="GLE304" s="178"/>
      <c r="GLF304" s="177"/>
      <c r="GLG304" s="178"/>
      <c r="GLH304" s="177"/>
      <c r="GLI304" s="178"/>
      <c r="GLJ304" s="177"/>
      <c r="GLK304" s="178"/>
      <c r="GLL304" s="180"/>
      <c r="GLM304" s="181"/>
      <c r="GLN304" s="181"/>
      <c r="GLO304" s="176"/>
      <c r="GLP304" s="177"/>
      <c r="GLQ304" s="178"/>
      <c r="GLR304" s="177"/>
      <c r="GLS304" s="177"/>
      <c r="GLT304" s="177"/>
      <c r="GLU304" s="177"/>
      <c r="GLV304" s="177"/>
      <c r="GLW304" s="177"/>
      <c r="GLX304" s="177"/>
      <c r="GLY304" s="177"/>
      <c r="GLZ304" s="177"/>
      <c r="GMA304" s="177"/>
      <c r="GMB304" s="177"/>
      <c r="GMC304" s="177"/>
      <c r="GMD304" s="177"/>
      <c r="GME304" s="177"/>
      <c r="GMF304" s="178"/>
      <c r="GMG304" s="178"/>
      <c r="GMH304" s="177"/>
      <c r="GMI304" s="177"/>
      <c r="GMJ304" s="177"/>
      <c r="GMK304" s="178"/>
      <c r="GML304" s="177"/>
      <c r="GMM304" s="178"/>
      <c r="GMN304" s="177"/>
      <c r="GMO304" s="178"/>
      <c r="GMP304" s="177"/>
      <c r="GMQ304" s="178"/>
      <c r="GMR304" s="180"/>
      <c r="GMS304" s="181"/>
      <c r="GMT304" s="181"/>
      <c r="GMU304" s="176"/>
      <c r="GMV304" s="177"/>
      <c r="GMW304" s="178"/>
      <c r="GMX304" s="177"/>
      <c r="GMY304" s="177"/>
      <c r="GMZ304" s="177"/>
      <c r="GNA304" s="177"/>
      <c r="GNB304" s="177"/>
      <c r="GNC304" s="177"/>
      <c r="GND304" s="177"/>
      <c r="GNE304" s="177"/>
      <c r="GNF304" s="177"/>
      <c r="GNG304" s="177"/>
      <c r="GNH304" s="177"/>
      <c r="GNI304" s="177"/>
      <c r="GNJ304" s="177"/>
      <c r="GNK304" s="177"/>
      <c r="GNL304" s="178"/>
      <c r="GNM304" s="178"/>
      <c r="GNN304" s="177"/>
      <c r="GNO304" s="177"/>
      <c r="GNP304" s="177"/>
      <c r="GNQ304" s="178"/>
      <c r="GNR304" s="177"/>
      <c r="GNS304" s="178"/>
      <c r="GNT304" s="177"/>
      <c r="GNU304" s="178"/>
      <c r="GNV304" s="177"/>
      <c r="GNW304" s="178"/>
      <c r="GNX304" s="180"/>
      <c r="GNY304" s="181"/>
      <c r="GNZ304" s="181"/>
      <c r="GOA304" s="176"/>
      <c r="GOB304" s="177"/>
      <c r="GOC304" s="178"/>
      <c r="GOD304" s="177"/>
      <c r="GOE304" s="177"/>
      <c r="GOF304" s="177"/>
      <c r="GOG304" s="177"/>
      <c r="GOH304" s="177"/>
      <c r="GOI304" s="177"/>
      <c r="GOJ304" s="177"/>
      <c r="GOK304" s="177"/>
      <c r="GOL304" s="177"/>
      <c r="GOM304" s="177"/>
      <c r="GON304" s="177"/>
      <c r="GOO304" s="177"/>
      <c r="GOP304" s="177"/>
      <c r="GOQ304" s="177"/>
      <c r="GOR304" s="178"/>
      <c r="GOS304" s="178"/>
      <c r="GOT304" s="177"/>
      <c r="GOU304" s="177"/>
      <c r="GOV304" s="177"/>
      <c r="GOW304" s="178"/>
      <c r="GOX304" s="177"/>
      <c r="GOY304" s="178"/>
      <c r="GOZ304" s="177"/>
      <c r="GPA304" s="178"/>
      <c r="GPB304" s="177"/>
      <c r="GPC304" s="178"/>
      <c r="GPD304" s="180"/>
      <c r="GPE304" s="181"/>
      <c r="GPF304" s="181"/>
      <c r="GPG304" s="176"/>
      <c r="GPH304" s="177"/>
      <c r="GPI304" s="178"/>
      <c r="GPJ304" s="177"/>
      <c r="GPK304" s="177"/>
      <c r="GPL304" s="177"/>
      <c r="GPM304" s="177"/>
      <c r="GPN304" s="177"/>
      <c r="GPO304" s="177"/>
      <c r="GPP304" s="177"/>
      <c r="GPQ304" s="177"/>
      <c r="GPR304" s="177"/>
      <c r="GPS304" s="177"/>
      <c r="GPT304" s="177"/>
      <c r="GPU304" s="177"/>
      <c r="GPV304" s="177"/>
      <c r="GPW304" s="177"/>
      <c r="GPX304" s="178"/>
      <c r="GPY304" s="178"/>
      <c r="GPZ304" s="177"/>
      <c r="GQA304" s="177"/>
      <c r="GQB304" s="177"/>
      <c r="GQC304" s="178"/>
      <c r="GQD304" s="177"/>
      <c r="GQE304" s="178"/>
      <c r="GQF304" s="177"/>
      <c r="GQG304" s="178"/>
      <c r="GQH304" s="177"/>
      <c r="GQI304" s="178"/>
      <c r="GQJ304" s="180"/>
      <c r="GQK304" s="181"/>
      <c r="GQL304" s="181"/>
      <c r="GQM304" s="176"/>
      <c r="GQN304" s="177"/>
      <c r="GQO304" s="178"/>
      <c r="GQP304" s="177"/>
      <c r="GQQ304" s="177"/>
      <c r="GQR304" s="177"/>
      <c r="GQS304" s="177"/>
      <c r="GQT304" s="177"/>
      <c r="GQU304" s="177"/>
      <c r="GQV304" s="177"/>
      <c r="GQW304" s="177"/>
      <c r="GQX304" s="177"/>
      <c r="GQY304" s="177"/>
      <c r="GQZ304" s="177"/>
      <c r="GRA304" s="177"/>
      <c r="GRB304" s="177"/>
      <c r="GRC304" s="177"/>
      <c r="GRD304" s="178"/>
      <c r="GRE304" s="178"/>
      <c r="GRF304" s="177"/>
      <c r="GRG304" s="177"/>
      <c r="GRH304" s="177"/>
      <c r="GRI304" s="178"/>
      <c r="GRJ304" s="177"/>
      <c r="GRK304" s="178"/>
      <c r="GRL304" s="177"/>
      <c r="GRM304" s="178"/>
      <c r="GRN304" s="177"/>
      <c r="GRO304" s="178"/>
      <c r="GRP304" s="180"/>
      <c r="GRQ304" s="181"/>
      <c r="GRR304" s="181"/>
      <c r="GRS304" s="176"/>
      <c r="GRT304" s="177"/>
      <c r="GRU304" s="178"/>
      <c r="GRV304" s="177"/>
      <c r="GRW304" s="177"/>
      <c r="GRX304" s="177"/>
      <c r="GRY304" s="177"/>
      <c r="GRZ304" s="177"/>
      <c r="GSA304" s="177"/>
      <c r="GSB304" s="177"/>
      <c r="GSC304" s="177"/>
      <c r="GSD304" s="177"/>
      <c r="GSE304" s="177"/>
      <c r="GSF304" s="177"/>
      <c r="GSG304" s="177"/>
      <c r="GSH304" s="177"/>
      <c r="GSI304" s="177"/>
      <c r="GSJ304" s="178"/>
      <c r="GSK304" s="178"/>
      <c r="GSL304" s="177"/>
      <c r="GSM304" s="177"/>
      <c r="GSN304" s="177"/>
      <c r="GSO304" s="178"/>
      <c r="GSP304" s="177"/>
      <c r="GSQ304" s="178"/>
      <c r="GSR304" s="177"/>
      <c r="GSS304" s="178"/>
      <c r="GST304" s="177"/>
      <c r="GSU304" s="178"/>
      <c r="GSV304" s="180"/>
      <c r="GSW304" s="181"/>
      <c r="GSX304" s="181"/>
      <c r="GSY304" s="176"/>
      <c r="GSZ304" s="177"/>
      <c r="GTA304" s="178"/>
      <c r="GTB304" s="177"/>
      <c r="GTC304" s="177"/>
      <c r="GTD304" s="177"/>
      <c r="GTE304" s="177"/>
      <c r="GTF304" s="177"/>
      <c r="GTG304" s="177"/>
      <c r="GTH304" s="177"/>
      <c r="GTI304" s="177"/>
      <c r="GTJ304" s="177"/>
      <c r="GTK304" s="177"/>
      <c r="GTL304" s="177"/>
      <c r="GTM304" s="177"/>
      <c r="GTN304" s="177"/>
      <c r="GTO304" s="177"/>
      <c r="GTP304" s="178"/>
      <c r="GTQ304" s="178"/>
      <c r="GTR304" s="177"/>
      <c r="GTS304" s="177"/>
      <c r="GTT304" s="177"/>
      <c r="GTU304" s="178"/>
      <c r="GTV304" s="177"/>
      <c r="GTW304" s="178"/>
      <c r="GTX304" s="177"/>
      <c r="GTY304" s="178"/>
      <c r="GTZ304" s="177"/>
      <c r="GUA304" s="178"/>
      <c r="GUB304" s="180"/>
      <c r="GUC304" s="181"/>
      <c r="GUD304" s="181"/>
      <c r="GUE304" s="176"/>
      <c r="GUF304" s="177"/>
      <c r="GUG304" s="178"/>
      <c r="GUH304" s="177"/>
      <c r="GUI304" s="177"/>
      <c r="GUJ304" s="177"/>
      <c r="GUK304" s="177"/>
      <c r="GUL304" s="177"/>
      <c r="GUM304" s="177"/>
      <c r="GUN304" s="177"/>
      <c r="GUO304" s="177"/>
      <c r="GUP304" s="177"/>
      <c r="GUQ304" s="177"/>
      <c r="GUR304" s="177"/>
      <c r="GUS304" s="177"/>
      <c r="GUT304" s="177"/>
      <c r="GUU304" s="177"/>
      <c r="GUV304" s="178"/>
      <c r="GUW304" s="178"/>
      <c r="GUX304" s="177"/>
      <c r="GUY304" s="177"/>
      <c r="GUZ304" s="177"/>
      <c r="GVA304" s="178"/>
      <c r="GVB304" s="177"/>
      <c r="GVC304" s="178"/>
      <c r="GVD304" s="177"/>
      <c r="GVE304" s="178"/>
      <c r="GVF304" s="177"/>
      <c r="GVG304" s="178"/>
      <c r="GVH304" s="180"/>
      <c r="GVI304" s="181"/>
      <c r="GVJ304" s="181"/>
      <c r="GVK304" s="176"/>
      <c r="GVL304" s="177"/>
      <c r="GVM304" s="178"/>
      <c r="GVN304" s="177"/>
      <c r="GVO304" s="177"/>
      <c r="GVP304" s="177"/>
      <c r="GVQ304" s="177"/>
      <c r="GVR304" s="177"/>
      <c r="GVS304" s="177"/>
      <c r="GVT304" s="177"/>
      <c r="GVU304" s="177"/>
      <c r="GVV304" s="177"/>
      <c r="GVW304" s="177"/>
      <c r="GVX304" s="177"/>
      <c r="GVY304" s="177"/>
      <c r="GVZ304" s="177"/>
      <c r="GWA304" s="177"/>
      <c r="GWB304" s="178"/>
      <c r="GWC304" s="178"/>
      <c r="GWD304" s="177"/>
      <c r="GWE304" s="177"/>
      <c r="GWF304" s="177"/>
      <c r="GWG304" s="178"/>
      <c r="GWH304" s="177"/>
      <c r="GWI304" s="178"/>
      <c r="GWJ304" s="177"/>
      <c r="GWK304" s="178"/>
      <c r="GWL304" s="177"/>
      <c r="GWM304" s="178"/>
      <c r="GWN304" s="180"/>
      <c r="GWO304" s="181"/>
      <c r="GWP304" s="181"/>
      <c r="GWQ304" s="176"/>
      <c r="GWR304" s="177"/>
      <c r="GWS304" s="178"/>
      <c r="GWT304" s="177"/>
      <c r="GWU304" s="177"/>
      <c r="GWV304" s="177"/>
      <c r="GWW304" s="177"/>
      <c r="GWX304" s="177"/>
      <c r="GWY304" s="177"/>
      <c r="GWZ304" s="177"/>
      <c r="GXA304" s="177"/>
      <c r="GXB304" s="177"/>
      <c r="GXC304" s="177"/>
      <c r="GXD304" s="177"/>
      <c r="GXE304" s="177"/>
      <c r="GXF304" s="177"/>
      <c r="GXG304" s="177"/>
      <c r="GXH304" s="178"/>
      <c r="GXI304" s="178"/>
      <c r="GXJ304" s="177"/>
      <c r="GXK304" s="177"/>
      <c r="GXL304" s="177"/>
      <c r="GXM304" s="178"/>
      <c r="GXN304" s="177"/>
      <c r="GXO304" s="178"/>
      <c r="GXP304" s="177"/>
      <c r="GXQ304" s="178"/>
      <c r="GXR304" s="177"/>
      <c r="GXS304" s="178"/>
      <c r="GXT304" s="180"/>
      <c r="GXU304" s="181"/>
      <c r="GXV304" s="181"/>
      <c r="GXW304" s="176"/>
      <c r="GXX304" s="177"/>
      <c r="GXY304" s="178"/>
      <c r="GXZ304" s="177"/>
      <c r="GYA304" s="177"/>
      <c r="GYB304" s="177"/>
      <c r="GYC304" s="177"/>
      <c r="GYD304" s="177"/>
      <c r="GYE304" s="177"/>
      <c r="GYF304" s="177"/>
      <c r="GYG304" s="177"/>
      <c r="GYH304" s="177"/>
      <c r="GYI304" s="177"/>
      <c r="GYJ304" s="177"/>
      <c r="GYK304" s="177"/>
      <c r="GYL304" s="177"/>
      <c r="GYM304" s="177"/>
      <c r="GYN304" s="178"/>
      <c r="GYO304" s="178"/>
      <c r="GYP304" s="177"/>
      <c r="GYQ304" s="177"/>
      <c r="GYR304" s="177"/>
      <c r="GYS304" s="178"/>
      <c r="GYT304" s="177"/>
      <c r="GYU304" s="178"/>
      <c r="GYV304" s="177"/>
      <c r="GYW304" s="178"/>
      <c r="GYX304" s="177"/>
      <c r="GYY304" s="178"/>
      <c r="GYZ304" s="180"/>
      <c r="GZA304" s="181"/>
      <c r="GZB304" s="181"/>
      <c r="GZC304" s="176"/>
      <c r="GZD304" s="177"/>
      <c r="GZE304" s="178"/>
      <c r="GZF304" s="177"/>
      <c r="GZG304" s="177"/>
      <c r="GZH304" s="177"/>
      <c r="GZI304" s="177"/>
      <c r="GZJ304" s="177"/>
      <c r="GZK304" s="177"/>
      <c r="GZL304" s="177"/>
      <c r="GZM304" s="177"/>
      <c r="GZN304" s="177"/>
      <c r="GZO304" s="177"/>
      <c r="GZP304" s="177"/>
      <c r="GZQ304" s="177"/>
      <c r="GZR304" s="177"/>
      <c r="GZS304" s="177"/>
      <c r="GZT304" s="178"/>
      <c r="GZU304" s="178"/>
      <c r="GZV304" s="177"/>
      <c r="GZW304" s="177"/>
      <c r="GZX304" s="177"/>
      <c r="GZY304" s="178"/>
      <c r="GZZ304" s="177"/>
      <c r="HAA304" s="178"/>
      <c r="HAB304" s="177"/>
      <c r="HAC304" s="178"/>
      <c r="HAD304" s="177"/>
      <c r="HAE304" s="178"/>
      <c r="HAF304" s="180"/>
      <c r="HAG304" s="181"/>
      <c r="HAH304" s="181"/>
      <c r="HAI304" s="176"/>
      <c r="HAJ304" s="177"/>
      <c r="HAK304" s="178"/>
      <c r="HAL304" s="177"/>
      <c r="HAM304" s="177"/>
      <c r="HAN304" s="177"/>
      <c r="HAO304" s="177"/>
      <c r="HAP304" s="177"/>
      <c r="HAQ304" s="177"/>
      <c r="HAR304" s="177"/>
      <c r="HAS304" s="177"/>
      <c r="HAT304" s="177"/>
      <c r="HAU304" s="177"/>
      <c r="HAV304" s="177"/>
      <c r="HAW304" s="177"/>
      <c r="HAX304" s="177"/>
      <c r="HAY304" s="177"/>
      <c r="HAZ304" s="178"/>
      <c r="HBA304" s="178"/>
      <c r="HBB304" s="177"/>
      <c r="HBC304" s="177"/>
      <c r="HBD304" s="177"/>
      <c r="HBE304" s="178"/>
      <c r="HBF304" s="177"/>
      <c r="HBG304" s="178"/>
      <c r="HBH304" s="177"/>
      <c r="HBI304" s="178"/>
      <c r="HBJ304" s="177"/>
      <c r="HBK304" s="178"/>
      <c r="HBL304" s="180"/>
      <c r="HBM304" s="181"/>
      <c r="HBN304" s="181"/>
      <c r="HBO304" s="176"/>
      <c r="HBP304" s="177"/>
      <c r="HBQ304" s="178"/>
      <c r="HBR304" s="177"/>
      <c r="HBS304" s="177"/>
      <c r="HBT304" s="177"/>
      <c r="HBU304" s="177"/>
      <c r="HBV304" s="177"/>
      <c r="HBW304" s="177"/>
      <c r="HBX304" s="177"/>
      <c r="HBY304" s="177"/>
      <c r="HBZ304" s="177"/>
      <c r="HCA304" s="177"/>
      <c r="HCB304" s="177"/>
      <c r="HCC304" s="177"/>
      <c r="HCD304" s="177"/>
      <c r="HCE304" s="177"/>
      <c r="HCF304" s="178"/>
      <c r="HCG304" s="178"/>
      <c r="HCH304" s="177"/>
      <c r="HCI304" s="177"/>
      <c r="HCJ304" s="177"/>
      <c r="HCK304" s="178"/>
      <c r="HCL304" s="177"/>
      <c r="HCM304" s="178"/>
      <c r="HCN304" s="177"/>
      <c r="HCO304" s="178"/>
      <c r="HCP304" s="177"/>
      <c r="HCQ304" s="178"/>
      <c r="HCR304" s="180"/>
      <c r="HCS304" s="181"/>
      <c r="HCT304" s="181"/>
      <c r="HCU304" s="176"/>
      <c r="HCV304" s="177"/>
      <c r="HCW304" s="178"/>
      <c r="HCX304" s="177"/>
      <c r="HCY304" s="177"/>
      <c r="HCZ304" s="177"/>
      <c r="HDA304" s="177"/>
      <c r="HDB304" s="177"/>
      <c r="HDC304" s="177"/>
      <c r="HDD304" s="177"/>
      <c r="HDE304" s="177"/>
      <c r="HDF304" s="177"/>
      <c r="HDG304" s="177"/>
      <c r="HDH304" s="177"/>
      <c r="HDI304" s="177"/>
      <c r="HDJ304" s="177"/>
      <c r="HDK304" s="177"/>
      <c r="HDL304" s="178"/>
      <c r="HDM304" s="178"/>
      <c r="HDN304" s="177"/>
      <c r="HDO304" s="177"/>
      <c r="HDP304" s="177"/>
      <c r="HDQ304" s="178"/>
      <c r="HDR304" s="177"/>
      <c r="HDS304" s="178"/>
      <c r="HDT304" s="177"/>
      <c r="HDU304" s="178"/>
      <c r="HDV304" s="177"/>
      <c r="HDW304" s="178"/>
      <c r="HDX304" s="180"/>
      <c r="HDY304" s="181"/>
      <c r="HDZ304" s="181"/>
      <c r="HEA304" s="176"/>
      <c r="HEB304" s="177"/>
      <c r="HEC304" s="178"/>
      <c r="HED304" s="177"/>
      <c r="HEE304" s="177"/>
      <c r="HEF304" s="177"/>
      <c r="HEG304" s="177"/>
      <c r="HEH304" s="177"/>
      <c r="HEI304" s="177"/>
      <c r="HEJ304" s="177"/>
      <c r="HEK304" s="177"/>
      <c r="HEL304" s="177"/>
      <c r="HEM304" s="177"/>
      <c r="HEN304" s="177"/>
      <c r="HEO304" s="177"/>
      <c r="HEP304" s="177"/>
      <c r="HEQ304" s="177"/>
      <c r="HER304" s="178"/>
      <c r="HES304" s="178"/>
      <c r="HET304" s="177"/>
      <c r="HEU304" s="177"/>
      <c r="HEV304" s="177"/>
      <c r="HEW304" s="178"/>
      <c r="HEX304" s="177"/>
      <c r="HEY304" s="178"/>
      <c r="HEZ304" s="177"/>
      <c r="HFA304" s="178"/>
      <c r="HFB304" s="177"/>
      <c r="HFC304" s="178"/>
      <c r="HFD304" s="180"/>
      <c r="HFE304" s="181"/>
      <c r="HFF304" s="181"/>
      <c r="HFG304" s="176"/>
      <c r="HFH304" s="177"/>
      <c r="HFI304" s="178"/>
      <c r="HFJ304" s="177"/>
      <c r="HFK304" s="177"/>
      <c r="HFL304" s="177"/>
      <c r="HFM304" s="177"/>
      <c r="HFN304" s="177"/>
      <c r="HFO304" s="177"/>
      <c r="HFP304" s="177"/>
      <c r="HFQ304" s="177"/>
      <c r="HFR304" s="177"/>
      <c r="HFS304" s="177"/>
      <c r="HFT304" s="177"/>
      <c r="HFU304" s="177"/>
      <c r="HFV304" s="177"/>
      <c r="HFW304" s="177"/>
      <c r="HFX304" s="178"/>
      <c r="HFY304" s="178"/>
      <c r="HFZ304" s="177"/>
      <c r="HGA304" s="177"/>
      <c r="HGB304" s="177"/>
      <c r="HGC304" s="178"/>
      <c r="HGD304" s="177"/>
      <c r="HGE304" s="178"/>
      <c r="HGF304" s="177"/>
      <c r="HGG304" s="178"/>
      <c r="HGH304" s="177"/>
      <c r="HGI304" s="178"/>
      <c r="HGJ304" s="180"/>
      <c r="HGK304" s="181"/>
      <c r="HGL304" s="181"/>
      <c r="HGM304" s="176"/>
      <c r="HGN304" s="177"/>
      <c r="HGO304" s="178"/>
      <c r="HGP304" s="177"/>
      <c r="HGQ304" s="177"/>
      <c r="HGR304" s="177"/>
      <c r="HGS304" s="177"/>
      <c r="HGT304" s="177"/>
      <c r="HGU304" s="177"/>
      <c r="HGV304" s="177"/>
      <c r="HGW304" s="177"/>
      <c r="HGX304" s="177"/>
      <c r="HGY304" s="177"/>
      <c r="HGZ304" s="177"/>
      <c r="HHA304" s="177"/>
      <c r="HHB304" s="177"/>
      <c r="HHC304" s="177"/>
      <c r="HHD304" s="178"/>
      <c r="HHE304" s="178"/>
      <c r="HHF304" s="177"/>
      <c r="HHG304" s="177"/>
      <c r="HHH304" s="177"/>
      <c r="HHI304" s="178"/>
      <c r="HHJ304" s="177"/>
      <c r="HHK304" s="178"/>
      <c r="HHL304" s="177"/>
      <c r="HHM304" s="178"/>
      <c r="HHN304" s="177"/>
      <c r="HHO304" s="178"/>
      <c r="HHP304" s="180"/>
      <c r="HHQ304" s="181"/>
      <c r="HHR304" s="181"/>
      <c r="HHS304" s="176"/>
      <c r="HHT304" s="177"/>
      <c r="HHU304" s="178"/>
      <c r="HHV304" s="177"/>
      <c r="HHW304" s="177"/>
      <c r="HHX304" s="177"/>
      <c r="HHY304" s="177"/>
      <c r="HHZ304" s="177"/>
      <c r="HIA304" s="177"/>
      <c r="HIB304" s="177"/>
      <c r="HIC304" s="177"/>
      <c r="HID304" s="177"/>
      <c r="HIE304" s="177"/>
      <c r="HIF304" s="177"/>
      <c r="HIG304" s="177"/>
      <c r="HIH304" s="177"/>
      <c r="HII304" s="177"/>
      <c r="HIJ304" s="178"/>
      <c r="HIK304" s="178"/>
      <c r="HIL304" s="177"/>
      <c r="HIM304" s="177"/>
      <c r="HIN304" s="177"/>
      <c r="HIO304" s="178"/>
      <c r="HIP304" s="177"/>
      <c r="HIQ304" s="178"/>
      <c r="HIR304" s="177"/>
      <c r="HIS304" s="178"/>
      <c r="HIT304" s="177"/>
      <c r="HIU304" s="178"/>
      <c r="HIV304" s="180"/>
      <c r="HIW304" s="181"/>
      <c r="HIX304" s="181"/>
      <c r="HIY304" s="176"/>
      <c r="HIZ304" s="177"/>
      <c r="HJA304" s="178"/>
      <c r="HJB304" s="177"/>
      <c r="HJC304" s="177"/>
      <c r="HJD304" s="177"/>
      <c r="HJE304" s="177"/>
      <c r="HJF304" s="177"/>
      <c r="HJG304" s="177"/>
      <c r="HJH304" s="177"/>
      <c r="HJI304" s="177"/>
      <c r="HJJ304" s="177"/>
      <c r="HJK304" s="177"/>
      <c r="HJL304" s="177"/>
      <c r="HJM304" s="177"/>
      <c r="HJN304" s="177"/>
      <c r="HJO304" s="177"/>
      <c r="HJP304" s="178"/>
      <c r="HJQ304" s="178"/>
      <c r="HJR304" s="177"/>
      <c r="HJS304" s="177"/>
      <c r="HJT304" s="177"/>
      <c r="HJU304" s="178"/>
      <c r="HJV304" s="177"/>
      <c r="HJW304" s="178"/>
      <c r="HJX304" s="177"/>
      <c r="HJY304" s="178"/>
      <c r="HJZ304" s="177"/>
      <c r="HKA304" s="178"/>
      <c r="HKB304" s="180"/>
      <c r="HKC304" s="181"/>
      <c r="HKD304" s="181"/>
      <c r="HKE304" s="176"/>
      <c r="HKF304" s="177"/>
      <c r="HKG304" s="178"/>
      <c r="HKH304" s="177"/>
      <c r="HKI304" s="177"/>
      <c r="HKJ304" s="177"/>
      <c r="HKK304" s="177"/>
      <c r="HKL304" s="177"/>
      <c r="HKM304" s="177"/>
      <c r="HKN304" s="177"/>
      <c r="HKO304" s="177"/>
      <c r="HKP304" s="177"/>
      <c r="HKQ304" s="177"/>
      <c r="HKR304" s="177"/>
      <c r="HKS304" s="177"/>
      <c r="HKT304" s="177"/>
      <c r="HKU304" s="177"/>
      <c r="HKV304" s="178"/>
      <c r="HKW304" s="178"/>
      <c r="HKX304" s="177"/>
      <c r="HKY304" s="177"/>
      <c r="HKZ304" s="177"/>
      <c r="HLA304" s="178"/>
      <c r="HLB304" s="177"/>
      <c r="HLC304" s="178"/>
      <c r="HLD304" s="177"/>
      <c r="HLE304" s="178"/>
      <c r="HLF304" s="177"/>
      <c r="HLG304" s="178"/>
      <c r="HLH304" s="180"/>
      <c r="HLI304" s="181"/>
      <c r="HLJ304" s="181"/>
      <c r="HLK304" s="176"/>
      <c r="HLL304" s="177"/>
      <c r="HLM304" s="178"/>
      <c r="HLN304" s="177"/>
      <c r="HLO304" s="177"/>
      <c r="HLP304" s="177"/>
      <c r="HLQ304" s="177"/>
      <c r="HLR304" s="177"/>
      <c r="HLS304" s="177"/>
      <c r="HLT304" s="177"/>
      <c r="HLU304" s="177"/>
      <c r="HLV304" s="177"/>
      <c r="HLW304" s="177"/>
      <c r="HLX304" s="177"/>
      <c r="HLY304" s="177"/>
      <c r="HLZ304" s="177"/>
      <c r="HMA304" s="177"/>
      <c r="HMB304" s="178"/>
      <c r="HMC304" s="178"/>
      <c r="HMD304" s="177"/>
      <c r="HME304" s="177"/>
      <c r="HMF304" s="177"/>
      <c r="HMG304" s="178"/>
      <c r="HMH304" s="177"/>
      <c r="HMI304" s="178"/>
      <c r="HMJ304" s="177"/>
      <c r="HMK304" s="178"/>
      <c r="HML304" s="177"/>
      <c r="HMM304" s="178"/>
      <c r="HMN304" s="180"/>
      <c r="HMO304" s="181"/>
      <c r="HMP304" s="181"/>
      <c r="HMQ304" s="176"/>
      <c r="HMR304" s="177"/>
      <c r="HMS304" s="178"/>
      <c r="HMT304" s="177"/>
      <c r="HMU304" s="177"/>
      <c r="HMV304" s="177"/>
      <c r="HMW304" s="177"/>
      <c r="HMX304" s="177"/>
      <c r="HMY304" s="177"/>
      <c r="HMZ304" s="177"/>
      <c r="HNA304" s="177"/>
      <c r="HNB304" s="177"/>
      <c r="HNC304" s="177"/>
      <c r="HND304" s="177"/>
      <c r="HNE304" s="177"/>
      <c r="HNF304" s="177"/>
      <c r="HNG304" s="177"/>
      <c r="HNH304" s="178"/>
      <c r="HNI304" s="178"/>
      <c r="HNJ304" s="177"/>
      <c r="HNK304" s="177"/>
      <c r="HNL304" s="177"/>
      <c r="HNM304" s="178"/>
      <c r="HNN304" s="177"/>
      <c r="HNO304" s="178"/>
      <c r="HNP304" s="177"/>
      <c r="HNQ304" s="178"/>
      <c r="HNR304" s="177"/>
      <c r="HNS304" s="178"/>
      <c r="HNT304" s="180"/>
      <c r="HNU304" s="181"/>
      <c r="HNV304" s="181"/>
      <c r="HNW304" s="176"/>
      <c r="HNX304" s="177"/>
      <c r="HNY304" s="178"/>
      <c r="HNZ304" s="177"/>
      <c r="HOA304" s="177"/>
      <c r="HOB304" s="177"/>
      <c r="HOC304" s="177"/>
      <c r="HOD304" s="177"/>
      <c r="HOE304" s="177"/>
      <c r="HOF304" s="177"/>
      <c r="HOG304" s="177"/>
      <c r="HOH304" s="177"/>
      <c r="HOI304" s="177"/>
      <c r="HOJ304" s="177"/>
      <c r="HOK304" s="177"/>
      <c r="HOL304" s="177"/>
      <c r="HOM304" s="177"/>
      <c r="HON304" s="178"/>
      <c r="HOO304" s="178"/>
      <c r="HOP304" s="177"/>
      <c r="HOQ304" s="177"/>
      <c r="HOR304" s="177"/>
      <c r="HOS304" s="178"/>
      <c r="HOT304" s="177"/>
      <c r="HOU304" s="178"/>
      <c r="HOV304" s="177"/>
      <c r="HOW304" s="178"/>
      <c r="HOX304" s="177"/>
      <c r="HOY304" s="178"/>
      <c r="HOZ304" s="180"/>
      <c r="HPA304" s="181"/>
      <c r="HPB304" s="181"/>
      <c r="HPC304" s="176"/>
      <c r="HPD304" s="177"/>
      <c r="HPE304" s="178"/>
      <c r="HPF304" s="177"/>
      <c r="HPG304" s="177"/>
      <c r="HPH304" s="177"/>
      <c r="HPI304" s="177"/>
      <c r="HPJ304" s="177"/>
      <c r="HPK304" s="177"/>
      <c r="HPL304" s="177"/>
      <c r="HPM304" s="177"/>
      <c r="HPN304" s="177"/>
      <c r="HPO304" s="177"/>
      <c r="HPP304" s="177"/>
      <c r="HPQ304" s="177"/>
      <c r="HPR304" s="177"/>
      <c r="HPS304" s="177"/>
      <c r="HPT304" s="178"/>
      <c r="HPU304" s="178"/>
      <c r="HPV304" s="177"/>
      <c r="HPW304" s="177"/>
      <c r="HPX304" s="177"/>
      <c r="HPY304" s="178"/>
      <c r="HPZ304" s="177"/>
      <c r="HQA304" s="178"/>
      <c r="HQB304" s="177"/>
      <c r="HQC304" s="178"/>
      <c r="HQD304" s="177"/>
      <c r="HQE304" s="178"/>
      <c r="HQF304" s="180"/>
      <c r="HQG304" s="181"/>
      <c r="HQH304" s="181"/>
      <c r="HQI304" s="176"/>
      <c r="HQJ304" s="177"/>
      <c r="HQK304" s="178"/>
      <c r="HQL304" s="177"/>
      <c r="HQM304" s="177"/>
      <c r="HQN304" s="177"/>
      <c r="HQO304" s="177"/>
      <c r="HQP304" s="177"/>
      <c r="HQQ304" s="177"/>
      <c r="HQR304" s="177"/>
      <c r="HQS304" s="177"/>
      <c r="HQT304" s="177"/>
      <c r="HQU304" s="177"/>
      <c r="HQV304" s="177"/>
      <c r="HQW304" s="177"/>
      <c r="HQX304" s="177"/>
      <c r="HQY304" s="177"/>
      <c r="HQZ304" s="178"/>
      <c r="HRA304" s="178"/>
      <c r="HRB304" s="177"/>
      <c r="HRC304" s="177"/>
      <c r="HRD304" s="177"/>
      <c r="HRE304" s="178"/>
      <c r="HRF304" s="177"/>
      <c r="HRG304" s="178"/>
      <c r="HRH304" s="177"/>
      <c r="HRI304" s="178"/>
      <c r="HRJ304" s="177"/>
      <c r="HRK304" s="178"/>
      <c r="HRL304" s="180"/>
      <c r="HRM304" s="181"/>
      <c r="HRN304" s="181"/>
      <c r="HRO304" s="176"/>
      <c r="HRP304" s="177"/>
      <c r="HRQ304" s="178"/>
      <c r="HRR304" s="177"/>
      <c r="HRS304" s="177"/>
      <c r="HRT304" s="177"/>
      <c r="HRU304" s="177"/>
      <c r="HRV304" s="177"/>
      <c r="HRW304" s="177"/>
      <c r="HRX304" s="177"/>
      <c r="HRY304" s="177"/>
      <c r="HRZ304" s="177"/>
      <c r="HSA304" s="177"/>
      <c r="HSB304" s="177"/>
      <c r="HSC304" s="177"/>
      <c r="HSD304" s="177"/>
      <c r="HSE304" s="177"/>
      <c r="HSF304" s="178"/>
      <c r="HSG304" s="178"/>
      <c r="HSH304" s="177"/>
      <c r="HSI304" s="177"/>
      <c r="HSJ304" s="177"/>
      <c r="HSK304" s="178"/>
      <c r="HSL304" s="177"/>
      <c r="HSM304" s="178"/>
      <c r="HSN304" s="177"/>
      <c r="HSO304" s="178"/>
      <c r="HSP304" s="177"/>
      <c r="HSQ304" s="178"/>
      <c r="HSR304" s="180"/>
      <c r="HSS304" s="181"/>
      <c r="HST304" s="181"/>
      <c r="HSU304" s="176"/>
      <c r="HSV304" s="177"/>
      <c r="HSW304" s="178"/>
      <c r="HSX304" s="177"/>
      <c r="HSY304" s="177"/>
      <c r="HSZ304" s="177"/>
      <c r="HTA304" s="177"/>
      <c r="HTB304" s="177"/>
      <c r="HTC304" s="177"/>
      <c r="HTD304" s="177"/>
      <c r="HTE304" s="177"/>
      <c r="HTF304" s="177"/>
      <c r="HTG304" s="177"/>
      <c r="HTH304" s="177"/>
      <c r="HTI304" s="177"/>
      <c r="HTJ304" s="177"/>
      <c r="HTK304" s="177"/>
      <c r="HTL304" s="178"/>
      <c r="HTM304" s="178"/>
      <c r="HTN304" s="177"/>
      <c r="HTO304" s="177"/>
      <c r="HTP304" s="177"/>
      <c r="HTQ304" s="178"/>
      <c r="HTR304" s="177"/>
      <c r="HTS304" s="178"/>
      <c r="HTT304" s="177"/>
      <c r="HTU304" s="178"/>
      <c r="HTV304" s="177"/>
      <c r="HTW304" s="178"/>
      <c r="HTX304" s="180"/>
      <c r="HTY304" s="181"/>
      <c r="HTZ304" s="181"/>
      <c r="HUA304" s="176"/>
      <c r="HUB304" s="177"/>
      <c r="HUC304" s="178"/>
      <c r="HUD304" s="177"/>
      <c r="HUE304" s="177"/>
      <c r="HUF304" s="177"/>
      <c r="HUG304" s="177"/>
      <c r="HUH304" s="177"/>
      <c r="HUI304" s="177"/>
      <c r="HUJ304" s="177"/>
      <c r="HUK304" s="177"/>
      <c r="HUL304" s="177"/>
      <c r="HUM304" s="177"/>
      <c r="HUN304" s="177"/>
      <c r="HUO304" s="177"/>
      <c r="HUP304" s="177"/>
      <c r="HUQ304" s="177"/>
      <c r="HUR304" s="178"/>
      <c r="HUS304" s="178"/>
      <c r="HUT304" s="177"/>
      <c r="HUU304" s="177"/>
      <c r="HUV304" s="177"/>
      <c r="HUW304" s="178"/>
      <c r="HUX304" s="177"/>
      <c r="HUY304" s="178"/>
      <c r="HUZ304" s="177"/>
      <c r="HVA304" s="178"/>
      <c r="HVB304" s="177"/>
      <c r="HVC304" s="178"/>
      <c r="HVD304" s="180"/>
      <c r="HVE304" s="181"/>
      <c r="HVF304" s="181"/>
      <c r="HVG304" s="176"/>
      <c r="HVH304" s="177"/>
      <c r="HVI304" s="178"/>
      <c r="HVJ304" s="177"/>
      <c r="HVK304" s="177"/>
      <c r="HVL304" s="177"/>
      <c r="HVM304" s="177"/>
      <c r="HVN304" s="177"/>
      <c r="HVO304" s="177"/>
      <c r="HVP304" s="177"/>
      <c r="HVQ304" s="177"/>
      <c r="HVR304" s="177"/>
      <c r="HVS304" s="177"/>
      <c r="HVT304" s="177"/>
      <c r="HVU304" s="177"/>
      <c r="HVV304" s="177"/>
      <c r="HVW304" s="177"/>
      <c r="HVX304" s="178"/>
      <c r="HVY304" s="178"/>
      <c r="HVZ304" s="177"/>
      <c r="HWA304" s="177"/>
      <c r="HWB304" s="177"/>
      <c r="HWC304" s="178"/>
      <c r="HWD304" s="177"/>
      <c r="HWE304" s="178"/>
      <c r="HWF304" s="177"/>
      <c r="HWG304" s="178"/>
      <c r="HWH304" s="177"/>
      <c r="HWI304" s="178"/>
      <c r="HWJ304" s="180"/>
      <c r="HWK304" s="181"/>
      <c r="HWL304" s="181"/>
      <c r="HWM304" s="176"/>
      <c r="HWN304" s="177"/>
      <c r="HWO304" s="178"/>
      <c r="HWP304" s="177"/>
      <c r="HWQ304" s="177"/>
      <c r="HWR304" s="177"/>
      <c r="HWS304" s="177"/>
      <c r="HWT304" s="177"/>
      <c r="HWU304" s="177"/>
      <c r="HWV304" s="177"/>
      <c r="HWW304" s="177"/>
      <c r="HWX304" s="177"/>
      <c r="HWY304" s="177"/>
      <c r="HWZ304" s="177"/>
      <c r="HXA304" s="177"/>
      <c r="HXB304" s="177"/>
      <c r="HXC304" s="177"/>
      <c r="HXD304" s="178"/>
      <c r="HXE304" s="178"/>
      <c r="HXF304" s="177"/>
      <c r="HXG304" s="177"/>
      <c r="HXH304" s="177"/>
      <c r="HXI304" s="178"/>
      <c r="HXJ304" s="177"/>
      <c r="HXK304" s="178"/>
      <c r="HXL304" s="177"/>
      <c r="HXM304" s="178"/>
      <c r="HXN304" s="177"/>
      <c r="HXO304" s="178"/>
      <c r="HXP304" s="180"/>
      <c r="HXQ304" s="181"/>
      <c r="HXR304" s="181"/>
      <c r="HXS304" s="176"/>
      <c r="HXT304" s="177"/>
      <c r="HXU304" s="178"/>
      <c r="HXV304" s="177"/>
      <c r="HXW304" s="177"/>
      <c r="HXX304" s="177"/>
      <c r="HXY304" s="177"/>
      <c r="HXZ304" s="177"/>
      <c r="HYA304" s="177"/>
      <c r="HYB304" s="177"/>
      <c r="HYC304" s="177"/>
      <c r="HYD304" s="177"/>
      <c r="HYE304" s="177"/>
      <c r="HYF304" s="177"/>
      <c r="HYG304" s="177"/>
      <c r="HYH304" s="177"/>
      <c r="HYI304" s="177"/>
      <c r="HYJ304" s="178"/>
      <c r="HYK304" s="178"/>
      <c r="HYL304" s="177"/>
      <c r="HYM304" s="177"/>
      <c r="HYN304" s="177"/>
      <c r="HYO304" s="178"/>
      <c r="HYP304" s="177"/>
      <c r="HYQ304" s="178"/>
      <c r="HYR304" s="177"/>
      <c r="HYS304" s="178"/>
      <c r="HYT304" s="177"/>
      <c r="HYU304" s="178"/>
      <c r="HYV304" s="180"/>
      <c r="HYW304" s="181"/>
      <c r="HYX304" s="181"/>
      <c r="HYY304" s="176"/>
      <c r="HYZ304" s="177"/>
      <c r="HZA304" s="178"/>
      <c r="HZB304" s="177"/>
      <c r="HZC304" s="177"/>
      <c r="HZD304" s="177"/>
      <c r="HZE304" s="177"/>
      <c r="HZF304" s="177"/>
      <c r="HZG304" s="177"/>
      <c r="HZH304" s="177"/>
      <c r="HZI304" s="177"/>
      <c r="HZJ304" s="177"/>
      <c r="HZK304" s="177"/>
      <c r="HZL304" s="177"/>
      <c r="HZM304" s="177"/>
      <c r="HZN304" s="177"/>
      <c r="HZO304" s="177"/>
      <c r="HZP304" s="178"/>
      <c r="HZQ304" s="178"/>
      <c r="HZR304" s="177"/>
      <c r="HZS304" s="177"/>
      <c r="HZT304" s="177"/>
      <c r="HZU304" s="178"/>
      <c r="HZV304" s="177"/>
      <c r="HZW304" s="178"/>
      <c r="HZX304" s="177"/>
      <c r="HZY304" s="178"/>
      <c r="HZZ304" s="177"/>
      <c r="IAA304" s="178"/>
      <c r="IAB304" s="180"/>
      <c r="IAC304" s="181"/>
      <c r="IAD304" s="181"/>
      <c r="IAE304" s="176"/>
      <c r="IAF304" s="177"/>
      <c r="IAG304" s="178"/>
      <c r="IAH304" s="177"/>
      <c r="IAI304" s="177"/>
      <c r="IAJ304" s="177"/>
      <c r="IAK304" s="177"/>
      <c r="IAL304" s="177"/>
      <c r="IAM304" s="177"/>
      <c r="IAN304" s="177"/>
      <c r="IAO304" s="177"/>
      <c r="IAP304" s="177"/>
      <c r="IAQ304" s="177"/>
      <c r="IAR304" s="177"/>
      <c r="IAS304" s="177"/>
      <c r="IAT304" s="177"/>
      <c r="IAU304" s="177"/>
      <c r="IAV304" s="178"/>
      <c r="IAW304" s="178"/>
      <c r="IAX304" s="177"/>
      <c r="IAY304" s="177"/>
      <c r="IAZ304" s="177"/>
      <c r="IBA304" s="178"/>
      <c r="IBB304" s="177"/>
      <c r="IBC304" s="178"/>
      <c r="IBD304" s="177"/>
      <c r="IBE304" s="178"/>
      <c r="IBF304" s="177"/>
      <c r="IBG304" s="178"/>
      <c r="IBH304" s="180"/>
      <c r="IBI304" s="181"/>
      <c r="IBJ304" s="181"/>
      <c r="IBK304" s="176"/>
      <c r="IBL304" s="177"/>
      <c r="IBM304" s="178"/>
      <c r="IBN304" s="177"/>
      <c r="IBO304" s="177"/>
      <c r="IBP304" s="177"/>
      <c r="IBQ304" s="177"/>
      <c r="IBR304" s="177"/>
      <c r="IBS304" s="177"/>
      <c r="IBT304" s="177"/>
      <c r="IBU304" s="177"/>
      <c r="IBV304" s="177"/>
      <c r="IBW304" s="177"/>
      <c r="IBX304" s="177"/>
      <c r="IBY304" s="177"/>
      <c r="IBZ304" s="177"/>
      <c r="ICA304" s="177"/>
      <c r="ICB304" s="178"/>
      <c r="ICC304" s="178"/>
      <c r="ICD304" s="177"/>
      <c r="ICE304" s="177"/>
      <c r="ICF304" s="177"/>
      <c r="ICG304" s="178"/>
      <c r="ICH304" s="177"/>
      <c r="ICI304" s="178"/>
      <c r="ICJ304" s="177"/>
      <c r="ICK304" s="178"/>
      <c r="ICL304" s="177"/>
      <c r="ICM304" s="178"/>
      <c r="ICN304" s="180"/>
      <c r="ICO304" s="181"/>
      <c r="ICP304" s="181"/>
      <c r="ICQ304" s="176"/>
      <c r="ICR304" s="177"/>
      <c r="ICS304" s="178"/>
      <c r="ICT304" s="177"/>
      <c r="ICU304" s="177"/>
      <c r="ICV304" s="177"/>
      <c r="ICW304" s="177"/>
      <c r="ICX304" s="177"/>
      <c r="ICY304" s="177"/>
      <c r="ICZ304" s="177"/>
      <c r="IDA304" s="177"/>
      <c r="IDB304" s="177"/>
      <c r="IDC304" s="177"/>
      <c r="IDD304" s="177"/>
      <c r="IDE304" s="177"/>
      <c r="IDF304" s="177"/>
      <c r="IDG304" s="177"/>
      <c r="IDH304" s="178"/>
      <c r="IDI304" s="178"/>
      <c r="IDJ304" s="177"/>
      <c r="IDK304" s="177"/>
      <c r="IDL304" s="177"/>
      <c r="IDM304" s="178"/>
      <c r="IDN304" s="177"/>
      <c r="IDO304" s="178"/>
      <c r="IDP304" s="177"/>
      <c r="IDQ304" s="178"/>
      <c r="IDR304" s="177"/>
      <c r="IDS304" s="178"/>
      <c r="IDT304" s="180"/>
      <c r="IDU304" s="181"/>
      <c r="IDV304" s="181"/>
      <c r="IDW304" s="176"/>
      <c r="IDX304" s="177"/>
      <c r="IDY304" s="178"/>
      <c r="IDZ304" s="177"/>
      <c r="IEA304" s="177"/>
      <c r="IEB304" s="177"/>
      <c r="IEC304" s="177"/>
      <c r="IED304" s="177"/>
      <c r="IEE304" s="177"/>
      <c r="IEF304" s="177"/>
      <c r="IEG304" s="177"/>
      <c r="IEH304" s="177"/>
      <c r="IEI304" s="177"/>
      <c r="IEJ304" s="177"/>
      <c r="IEK304" s="177"/>
      <c r="IEL304" s="177"/>
      <c r="IEM304" s="177"/>
      <c r="IEN304" s="178"/>
      <c r="IEO304" s="178"/>
      <c r="IEP304" s="177"/>
      <c r="IEQ304" s="177"/>
      <c r="IER304" s="177"/>
      <c r="IES304" s="178"/>
      <c r="IET304" s="177"/>
      <c r="IEU304" s="178"/>
      <c r="IEV304" s="177"/>
      <c r="IEW304" s="178"/>
      <c r="IEX304" s="177"/>
      <c r="IEY304" s="178"/>
      <c r="IEZ304" s="180"/>
      <c r="IFA304" s="181"/>
      <c r="IFB304" s="181"/>
      <c r="IFC304" s="176"/>
      <c r="IFD304" s="177"/>
      <c r="IFE304" s="178"/>
      <c r="IFF304" s="177"/>
      <c r="IFG304" s="177"/>
      <c r="IFH304" s="177"/>
      <c r="IFI304" s="177"/>
      <c r="IFJ304" s="177"/>
      <c r="IFK304" s="177"/>
      <c r="IFL304" s="177"/>
      <c r="IFM304" s="177"/>
      <c r="IFN304" s="177"/>
      <c r="IFO304" s="177"/>
      <c r="IFP304" s="177"/>
      <c r="IFQ304" s="177"/>
      <c r="IFR304" s="177"/>
      <c r="IFS304" s="177"/>
      <c r="IFT304" s="178"/>
      <c r="IFU304" s="178"/>
      <c r="IFV304" s="177"/>
      <c r="IFW304" s="177"/>
      <c r="IFX304" s="177"/>
      <c r="IFY304" s="178"/>
      <c r="IFZ304" s="177"/>
      <c r="IGA304" s="178"/>
      <c r="IGB304" s="177"/>
      <c r="IGC304" s="178"/>
      <c r="IGD304" s="177"/>
      <c r="IGE304" s="178"/>
      <c r="IGF304" s="180"/>
      <c r="IGG304" s="181"/>
      <c r="IGH304" s="181"/>
      <c r="IGI304" s="176"/>
      <c r="IGJ304" s="177"/>
      <c r="IGK304" s="178"/>
      <c r="IGL304" s="177"/>
      <c r="IGM304" s="177"/>
      <c r="IGN304" s="177"/>
      <c r="IGO304" s="177"/>
      <c r="IGP304" s="177"/>
      <c r="IGQ304" s="177"/>
      <c r="IGR304" s="177"/>
      <c r="IGS304" s="177"/>
      <c r="IGT304" s="177"/>
      <c r="IGU304" s="177"/>
      <c r="IGV304" s="177"/>
      <c r="IGW304" s="177"/>
      <c r="IGX304" s="177"/>
      <c r="IGY304" s="177"/>
      <c r="IGZ304" s="178"/>
      <c r="IHA304" s="178"/>
      <c r="IHB304" s="177"/>
      <c r="IHC304" s="177"/>
      <c r="IHD304" s="177"/>
      <c r="IHE304" s="178"/>
      <c r="IHF304" s="177"/>
      <c r="IHG304" s="178"/>
      <c r="IHH304" s="177"/>
      <c r="IHI304" s="178"/>
      <c r="IHJ304" s="177"/>
      <c r="IHK304" s="178"/>
      <c r="IHL304" s="180"/>
      <c r="IHM304" s="181"/>
      <c r="IHN304" s="181"/>
      <c r="IHO304" s="176"/>
      <c r="IHP304" s="177"/>
      <c r="IHQ304" s="178"/>
      <c r="IHR304" s="177"/>
      <c r="IHS304" s="177"/>
      <c r="IHT304" s="177"/>
      <c r="IHU304" s="177"/>
      <c r="IHV304" s="177"/>
      <c r="IHW304" s="177"/>
      <c r="IHX304" s="177"/>
      <c r="IHY304" s="177"/>
      <c r="IHZ304" s="177"/>
      <c r="IIA304" s="177"/>
      <c r="IIB304" s="177"/>
      <c r="IIC304" s="177"/>
      <c r="IID304" s="177"/>
      <c r="IIE304" s="177"/>
      <c r="IIF304" s="178"/>
      <c r="IIG304" s="178"/>
      <c r="IIH304" s="177"/>
      <c r="III304" s="177"/>
      <c r="IIJ304" s="177"/>
      <c r="IIK304" s="178"/>
      <c r="IIL304" s="177"/>
      <c r="IIM304" s="178"/>
      <c r="IIN304" s="177"/>
      <c r="IIO304" s="178"/>
      <c r="IIP304" s="177"/>
      <c r="IIQ304" s="178"/>
      <c r="IIR304" s="180"/>
      <c r="IIS304" s="181"/>
      <c r="IIT304" s="181"/>
      <c r="IIU304" s="176"/>
      <c r="IIV304" s="177"/>
      <c r="IIW304" s="178"/>
      <c r="IIX304" s="177"/>
      <c r="IIY304" s="177"/>
      <c r="IIZ304" s="177"/>
      <c r="IJA304" s="177"/>
      <c r="IJB304" s="177"/>
      <c r="IJC304" s="177"/>
      <c r="IJD304" s="177"/>
      <c r="IJE304" s="177"/>
      <c r="IJF304" s="177"/>
      <c r="IJG304" s="177"/>
      <c r="IJH304" s="177"/>
      <c r="IJI304" s="177"/>
      <c r="IJJ304" s="177"/>
      <c r="IJK304" s="177"/>
      <c r="IJL304" s="178"/>
      <c r="IJM304" s="178"/>
      <c r="IJN304" s="177"/>
      <c r="IJO304" s="177"/>
      <c r="IJP304" s="177"/>
      <c r="IJQ304" s="178"/>
      <c r="IJR304" s="177"/>
      <c r="IJS304" s="178"/>
      <c r="IJT304" s="177"/>
      <c r="IJU304" s="178"/>
      <c r="IJV304" s="177"/>
      <c r="IJW304" s="178"/>
      <c r="IJX304" s="180"/>
      <c r="IJY304" s="181"/>
      <c r="IJZ304" s="181"/>
      <c r="IKA304" s="176"/>
      <c r="IKB304" s="177"/>
      <c r="IKC304" s="178"/>
      <c r="IKD304" s="177"/>
      <c r="IKE304" s="177"/>
      <c r="IKF304" s="177"/>
      <c r="IKG304" s="177"/>
      <c r="IKH304" s="177"/>
      <c r="IKI304" s="177"/>
      <c r="IKJ304" s="177"/>
      <c r="IKK304" s="177"/>
      <c r="IKL304" s="177"/>
      <c r="IKM304" s="177"/>
      <c r="IKN304" s="177"/>
      <c r="IKO304" s="177"/>
      <c r="IKP304" s="177"/>
      <c r="IKQ304" s="177"/>
      <c r="IKR304" s="178"/>
      <c r="IKS304" s="178"/>
      <c r="IKT304" s="177"/>
      <c r="IKU304" s="177"/>
      <c r="IKV304" s="177"/>
      <c r="IKW304" s="178"/>
      <c r="IKX304" s="177"/>
      <c r="IKY304" s="178"/>
      <c r="IKZ304" s="177"/>
      <c r="ILA304" s="178"/>
      <c r="ILB304" s="177"/>
      <c r="ILC304" s="178"/>
      <c r="ILD304" s="180"/>
      <c r="ILE304" s="181"/>
      <c r="ILF304" s="181"/>
      <c r="ILG304" s="176"/>
      <c r="ILH304" s="177"/>
      <c r="ILI304" s="178"/>
      <c r="ILJ304" s="177"/>
      <c r="ILK304" s="177"/>
      <c r="ILL304" s="177"/>
      <c r="ILM304" s="177"/>
      <c r="ILN304" s="177"/>
      <c r="ILO304" s="177"/>
      <c r="ILP304" s="177"/>
      <c r="ILQ304" s="177"/>
      <c r="ILR304" s="177"/>
      <c r="ILS304" s="177"/>
      <c r="ILT304" s="177"/>
      <c r="ILU304" s="177"/>
      <c r="ILV304" s="177"/>
      <c r="ILW304" s="177"/>
      <c r="ILX304" s="178"/>
      <c r="ILY304" s="178"/>
      <c r="ILZ304" s="177"/>
      <c r="IMA304" s="177"/>
      <c r="IMB304" s="177"/>
      <c r="IMC304" s="178"/>
      <c r="IMD304" s="177"/>
      <c r="IME304" s="178"/>
      <c r="IMF304" s="177"/>
      <c r="IMG304" s="178"/>
      <c r="IMH304" s="177"/>
      <c r="IMI304" s="178"/>
      <c r="IMJ304" s="180"/>
      <c r="IMK304" s="181"/>
      <c r="IML304" s="181"/>
      <c r="IMM304" s="176"/>
      <c r="IMN304" s="177"/>
      <c r="IMO304" s="178"/>
      <c r="IMP304" s="177"/>
      <c r="IMQ304" s="177"/>
      <c r="IMR304" s="177"/>
      <c r="IMS304" s="177"/>
      <c r="IMT304" s="177"/>
      <c r="IMU304" s="177"/>
      <c r="IMV304" s="177"/>
      <c r="IMW304" s="177"/>
      <c r="IMX304" s="177"/>
      <c r="IMY304" s="177"/>
      <c r="IMZ304" s="177"/>
      <c r="INA304" s="177"/>
      <c r="INB304" s="177"/>
      <c r="INC304" s="177"/>
      <c r="IND304" s="178"/>
      <c r="INE304" s="178"/>
      <c r="INF304" s="177"/>
      <c r="ING304" s="177"/>
      <c r="INH304" s="177"/>
      <c r="INI304" s="178"/>
      <c r="INJ304" s="177"/>
      <c r="INK304" s="178"/>
      <c r="INL304" s="177"/>
      <c r="INM304" s="178"/>
      <c r="INN304" s="177"/>
      <c r="INO304" s="178"/>
      <c r="INP304" s="180"/>
      <c r="INQ304" s="181"/>
      <c r="INR304" s="181"/>
      <c r="INS304" s="176"/>
      <c r="INT304" s="177"/>
      <c r="INU304" s="178"/>
      <c r="INV304" s="177"/>
      <c r="INW304" s="177"/>
      <c r="INX304" s="177"/>
      <c r="INY304" s="177"/>
      <c r="INZ304" s="177"/>
      <c r="IOA304" s="177"/>
      <c r="IOB304" s="177"/>
      <c r="IOC304" s="177"/>
      <c r="IOD304" s="177"/>
      <c r="IOE304" s="177"/>
      <c r="IOF304" s="177"/>
      <c r="IOG304" s="177"/>
      <c r="IOH304" s="177"/>
      <c r="IOI304" s="177"/>
      <c r="IOJ304" s="178"/>
      <c r="IOK304" s="178"/>
      <c r="IOL304" s="177"/>
      <c r="IOM304" s="177"/>
      <c r="ION304" s="177"/>
      <c r="IOO304" s="178"/>
      <c r="IOP304" s="177"/>
      <c r="IOQ304" s="178"/>
      <c r="IOR304" s="177"/>
      <c r="IOS304" s="178"/>
      <c r="IOT304" s="177"/>
      <c r="IOU304" s="178"/>
      <c r="IOV304" s="180"/>
      <c r="IOW304" s="181"/>
      <c r="IOX304" s="181"/>
      <c r="IOY304" s="176"/>
      <c r="IOZ304" s="177"/>
      <c r="IPA304" s="178"/>
      <c r="IPB304" s="177"/>
      <c r="IPC304" s="177"/>
      <c r="IPD304" s="177"/>
      <c r="IPE304" s="177"/>
      <c r="IPF304" s="177"/>
      <c r="IPG304" s="177"/>
      <c r="IPH304" s="177"/>
      <c r="IPI304" s="177"/>
      <c r="IPJ304" s="177"/>
      <c r="IPK304" s="177"/>
      <c r="IPL304" s="177"/>
      <c r="IPM304" s="177"/>
      <c r="IPN304" s="177"/>
      <c r="IPO304" s="177"/>
      <c r="IPP304" s="178"/>
      <c r="IPQ304" s="178"/>
      <c r="IPR304" s="177"/>
      <c r="IPS304" s="177"/>
      <c r="IPT304" s="177"/>
      <c r="IPU304" s="178"/>
      <c r="IPV304" s="177"/>
      <c r="IPW304" s="178"/>
      <c r="IPX304" s="177"/>
      <c r="IPY304" s="178"/>
      <c r="IPZ304" s="177"/>
      <c r="IQA304" s="178"/>
      <c r="IQB304" s="180"/>
      <c r="IQC304" s="181"/>
      <c r="IQD304" s="181"/>
      <c r="IQE304" s="176"/>
      <c r="IQF304" s="177"/>
      <c r="IQG304" s="178"/>
      <c r="IQH304" s="177"/>
      <c r="IQI304" s="177"/>
      <c r="IQJ304" s="177"/>
      <c r="IQK304" s="177"/>
      <c r="IQL304" s="177"/>
      <c r="IQM304" s="177"/>
      <c r="IQN304" s="177"/>
      <c r="IQO304" s="177"/>
      <c r="IQP304" s="177"/>
      <c r="IQQ304" s="177"/>
      <c r="IQR304" s="177"/>
      <c r="IQS304" s="177"/>
      <c r="IQT304" s="177"/>
      <c r="IQU304" s="177"/>
      <c r="IQV304" s="178"/>
      <c r="IQW304" s="178"/>
      <c r="IQX304" s="177"/>
      <c r="IQY304" s="177"/>
      <c r="IQZ304" s="177"/>
      <c r="IRA304" s="178"/>
      <c r="IRB304" s="177"/>
      <c r="IRC304" s="178"/>
      <c r="IRD304" s="177"/>
      <c r="IRE304" s="178"/>
      <c r="IRF304" s="177"/>
      <c r="IRG304" s="178"/>
      <c r="IRH304" s="180"/>
      <c r="IRI304" s="181"/>
      <c r="IRJ304" s="181"/>
      <c r="IRK304" s="176"/>
      <c r="IRL304" s="177"/>
      <c r="IRM304" s="178"/>
      <c r="IRN304" s="177"/>
      <c r="IRO304" s="177"/>
      <c r="IRP304" s="177"/>
      <c r="IRQ304" s="177"/>
      <c r="IRR304" s="177"/>
      <c r="IRS304" s="177"/>
      <c r="IRT304" s="177"/>
      <c r="IRU304" s="177"/>
      <c r="IRV304" s="177"/>
      <c r="IRW304" s="177"/>
      <c r="IRX304" s="177"/>
      <c r="IRY304" s="177"/>
      <c r="IRZ304" s="177"/>
      <c r="ISA304" s="177"/>
      <c r="ISB304" s="178"/>
      <c r="ISC304" s="178"/>
      <c r="ISD304" s="177"/>
      <c r="ISE304" s="177"/>
      <c r="ISF304" s="177"/>
      <c r="ISG304" s="178"/>
      <c r="ISH304" s="177"/>
      <c r="ISI304" s="178"/>
      <c r="ISJ304" s="177"/>
      <c r="ISK304" s="178"/>
      <c r="ISL304" s="177"/>
      <c r="ISM304" s="178"/>
      <c r="ISN304" s="180"/>
      <c r="ISO304" s="181"/>
      <c r="ISP304" s="181"/>
      <c r="ISQ304" s="176"/>
      <c r="ISR304" s="177"/>
      <c r="ISS304" s="178"/>
      <c r="IST304" s="177"/>
      <c r="ISU304" s="177"/>
      <c r="ISV304" s="177"/>
      <c r="ISW304" s="177"/>
      <c r="ISX304" s="177"/>
      <c r="ISY304" s="177"/>
      <c r="ISZ304" s="177"/>
      <c r="ITA304" s="177"/>
      <c r="ITB304" s="177"/>
      <c r="ITC304" s="177"/>
      <c r="ITD304" s="177"/>
      <c r="ITE304" s="177"/>
      <c r="ITF304" s="177"/>
      <c r="ITG304" s="177"/>
      <c r="ITH304" s="178"/>
      <c r="ITI304" s="178"/>
      <c r="ITJ304" s="177"/>
      <c r="ITK304" s="177"/>
      <c r="ITL304" s="177"/>
      <c r="ITM304" s="178"/>
      <c r="ITN304" s="177"/>
      <c r="ITO304" s="178"/>
      <c r="ITP304" s="177"/>
      <c r="ITQ304" s="178"/>
      <c r="ITR304" s="177"/>
      <c r="ITS304" s="178"/>
      <c r="ITT304" s="180"/>
      <c r="ITU304" s="181"/>
      <c r="ITV304" s="181"/>
      <c r="ITW304" s="176"/>
      <c r="ITX304" s="177"/>
      <c r="ITY304" s="178"/>
      <c r="ITZ304" s="177"/>
      <c r="IUA304" s="177"/>
      <c r="IUB304" s="177"/>
      <c r="IUC304" s="177"/>
      <c r="IUD304" s="177"/>
      <c r="IUE304" s="177"/>
      <c r="IUF304" s="177"/>
      <c r="IUG304" s="177"/>
      <c r="IUH304" s="177"/>
      <c r="IUI304" s="177"/>
      <c r="IUJ304" s="177"/>
      <c r="IUK304" s="177"/>
      <c r="IUL304" s="177"/>
      <c r="IUM304" s="177"/>
      <c r="IUN304" s="178"/>
      <c r="IUO304" s="178"/>
      <c r="IUP304" s="177"/>
      <c r="IUQ304" s="177"/>
      <c r="IUR304" s="177"/>
      <c r="IUS304" s="178"/>
      <c r="IUT304" s="177"/>
      <c r="IUU304" s="178"/>
      <c r="IUV304" s="177"/>
      <c r="IUW304" s="178"/>
      <c r="IUX304" s="177"/>
      <c r="IUY304" s="178"/>
      <c r="IUZ304" s="180"/>
      <c r="IVA304" s="181"/>
      <c r="IVB304" s="181"/>
      <c r="IVC304" s="176"/>
      <c r="IVD304" s="177"/>
      <c r="IVE304" s="178"/>
      <c r="IVF304" s="177"/>
      <c r="IVG304" s="177"/>
      <c r="IVH304" s="177"/>
      <c r="IVI304" s="177"/>
      <c r="IVJ304" s="177"/>
      <c r="IVK304" s="177"/>
      <c r="IVL304" s="177"/>
      <c r="IVM304" s="177"/>
      <c r="IVN304" s="177"/>
      <c r="IVO304" s="177"/>
      <c r="IVP304" s="177"/>
      <c r="IVQ304" s="177"/>
      <c r="IVR304" s="177"/>
      <c r="IVS304" s="177"/>
      <c r="IVT304" s="178"/>
      <c r="IVU304" s="178"/>
      <c r="IVV304" s="177"/>
      <c r="IVW304" s="177"/>
      <c r="IVX304" s="177"/>
      <c r="IVY304" s="178"/>
      <c r="IVZ304" s="177"/>
      <c r="IWA304" s="178"/>
      <c r="IWB304" s="177"/>
      <c r="IWC304" s="178"/>
      <c r="IWD304" s="177"/>
      <c r="IWE304" s="178"/>
      <c r="IWF304" s="180"/>
      <c r="IWG304" s="181"/>
      <c r="IWH304" s="181"/>
      <c r="IWI304" s="176"/>
      <c r="IWJ304" s="177"/>
      <c r="IWK304" s="178"/>
      <c r="IWL304" s="177"/>
      <c r="IWM304" s="177"/>
      <c r="IWN304" s="177"/>
      <c r="IWO304" s="177"/>
      <c r="IWP304" s="177"/>
      <c r="IWQ304" s="177"/>
      <c r="IWR304" s="177"/>
      <c r="IWS304" s="177"/>
      <c r="IWT304" s="177"/>
      <c r="IWU304" s="177"/>
      <c r="IWV304" s="177"/>
      <c r="IWW304" s="177"/>
      <c r="IWX304" s="177"/>
      <c r="IWY304" s="177"/>
      <c r="IWZ304" s="178"/>
      <c r="IXA304" s="178"/>
      <c r="IXB304" s="177"/>
      <c r="IXC304" s="177"/>
      <c r="IXD304" s="177"/>
      <c r="IXE304" s="178"/>
      <c r="IXF304" s="177"/>
      <c r="IXG304" s="178"/>
      <c r="IXH304" s="177"/>
      <c r="IXI304" s="178"/>
      <c r="IXJ304" s="177"/>
      <c r="IXK304" s="178"/>
      <c r="IXL304" s="180"/>
      <c r="IXM304" s="181"/>
      <c r="IXN304" s="181"/>
      <c r="IXO304" s="176"/>
      <c r="IXP304" s="177"/>
      <c r="IXQ304" s="178"/>
      <c r="IXR304" s="177"/>
      <c r="IXS304" s="177"/>
      <c r="IXT304" s="177"/>
      <c r="IXU304" s="177"/>
      <c r="IXV304" s="177"/>
      <c r="IXW304" s="177"/>
      <c r="IXX304" s="177"/>
      <c r="IXY304" s="177"/>
      <c r="IXZ304" s="177"/>
      <c r="IYA304" s="177"/>
      <c r="IYB304" s="177"/>
      <c r="IYC304" s="177"/>
      <c r="IYD304" s="177"/>
      <c r="IYE304" s="177"/>
      <c r="IYF304" s="178"/>
      <c r="IYG304" s="178"/>
      <c r="IYH304" s="177"/>
      <c r="IYI304" s="177"/>
      <c r="IYJ304" s="177"/>
      <c r="IYK304" s="178"/>
      <c r="IYL304" s="177"/>
      <c r="IYM304" s="178"/>
      <c r="IYN304" s="177"/>
      <c r="IYO304" s="178"/>
      <c r="IYP304" s="177"/>
      <c r="IYQ304" s="178"/>
      <c r="IYR304" s="180"/>
      <c r="IYS304" s="181"/>
      <c r="IYT304" s="181"/>
      <c r="IYU304" s="176"/>
      <c r="IYV304" s="177"/>
      <c r="IYW304" s="178"/>
      <c r="IYX304" s="177"/>
      <c r="IYY304" s="177"/>
      <c r="IYZ304" s="177"/>
      <c r="IZA304" s="177"/>
      <c r="IZB304" s="177"/>
      <c r="IZC304" s="177"/>
      <c r="IZD304" s="177"/>
      <c r="IZE304" s="177"/>
      <c r="IZF304" s="177"/>
      <c r="IZG304" s="177"/>
      <c r="IZH304" s="177"/>
      <c r="IZI304" s="177"/>
      <c r="IZJ304" s="177"/>
      <c r="IZK304" s="177"/>
      <c r="IZL304" s="178"/>
      <c r="IZM304" s="178"/>
      <c r="IZN304" s="177"/>
      <c r="IZO304" s="177"/>
      <c r="IZP304" s="177"/>
      <c r="IZQ304" s="178"/>
      <c r="IZR304" s="177"/>
      <c r="IZS304" s="178"/>
      <c r="IZT304" s="177"/>
      <c r="IZU304" s="178"/>
      <c r="IZV304" s="177"/>
      <c r="IZW304" s="178"/>
      <c r="IZX304" s="180"/>
      <c r="IZY304" s="181"/>
      <c r="IZZ304" s="181"/>
      <c r="JAA304" s="176"/>
      <c r="JAB304" s="177"/>
      <c r="JAC304" s="178"/>
      <c r="JAD304" s="177"/>
      <c r="JAE304" s="177"/>
      <c r="JAF304" s="177"/>
      <c r="JAG304" s="177"/>
      <c r="JAH304" s="177"/>
      <c r="JAI304" s="177"/>
      <c r="JAJ304" s="177"/>
      <c r="JAK304" s="177"/>
      <c r="JAL304" s="177"/>
      <c r="JAM304" s="177"/>
      <c r="JAN304" s="177"/>
      <c r="JAO304" s="177"/>
      <c r="JAP304" s="177"/>
      <c r="JAQ304" s="177"/>
      <c r="JAR304" s="178"/>
      <c r="JAS304" s="178"/>
      <c r="JAT304" s="177"/>
      <c r="JAU304" s="177"/>
      <c r="JAV304" s="177"/>
      <c r="JAW304" s="178"/>
      <c r="JAX304" s="177"/>
      <c r="JAY304" s="178"/>
      <c r="JAZ304" s="177"/>
      <c r="JBA304" s="178"/>
      <c r="JBB304" s="177"/>
      <c r="JBC304" s="178"/>
      <c r="JBD304" s="180"/>
      <c r="JBE304" s="181"/>
      <c r="JBF304" s="181"/>
      <c r="JBG304" s="176"/>
      <c r="JBH304" s="177"/>
      <c r="JBI304" s="178"/>
      <c r="JBJ304" s="177"/>
      <c r="JBK304" s="177"/>
      <c r="JBL304" s="177"/>
      <c r="JBM304" s="177"/>
      <c r="JBN304" s="177"/>
      <c r="JBO304" s="177"/>
      <c r="JBP304" s="177"/>
      <c r="JBQ304" s="177"/>
      <c r="JBR304" s="177"/>
      <c r="JBS304" s="177"/>
      <c r="JBT304" s="177"/>
      <c r="JBU304" s="177"/>
      <c r="JBV304" s="177"/>
      <c r="JBW304" s="177"/>
      <c r="JBX304" s="178"/>
      <c r="JBY304" s="178"/>
      <c r="JBZ304" s="177"/>
      <c r="JCA304" s="177"/>
      <c r="JCB304" s="177"/>
      <c r="JCC304" s="178"/>
      <c r="JCD304" s="177"/>
      <c r="JCE304" s="178"/>
      <c r="JCF304" s="177"/>
      <c r="JCG304" s="178"/>
      <c r="JCH304" s="177"/>
      <c r="JCI304" s="178"/>
      <c r="JCJ304" s="180"/>
      <c r="JCK304" s="181"/>
      <c r="JCL304" s="181"/>
      <c r="JCM304" s="176"/>
      <c r="JCN304" s="177"/>
      <c r="JCO304" s="178"/>
      <c r="JCP304" s="177"/>
      <c r="JCQ304" s="177"/>
      <c r="JCR304" s="177"/>
      <c r="JCS304" s="177"/>
      <c r="JCT304" s="177"/>
      <c r="JCU304" s="177"/>
      <c r="JCV304" s="177"/>
      <c r="JCW304" s="177"/>
      <c r="JCX304" s="177"/>
      <c r="JCY304" s="177"/>
      <c r="JCZ304" s="177"/>
      <c r="JDA304" s="177"/>
      <c r="JDB304" s="177"/>
      <c r="JDC304" s="177"/>
      <c r="JDD304" s="178"/>
      <c r="JDE304" s="178"/>
      <c r="JDF304" s="177"/>
      <c r="JDG304" s="177"/>
      <c r="JDH304" s="177"/>
      <c r="JDI304" s="178"/>
      <c r="JDJ304" s="177"/>
      <c r="JDK304" s="178"/>
      <c r="JDL304" s="177"/>
      <c r="JDM304" s="178"/>
      <c r="JDN304" s="177"/>
      <c r="JDO304" s="178"/>
      <c r="JDP304" s="180"/>
      <c r="JDQ304" s="181"/>
      <c r="JDR304" s="181"/>
      <c r="JDS304" s="176"/>
      <c r="JDT304" s="177"/>
      <c r="JDU304" s="178"/>
      <c r="JDV304" s="177"/>
      <c r="JDW304" s="177"/>
      <c r="JDX304" s="177"/>
      <c r="JDY304" s="177"/>
      <c r="JDZ304" s="177"/>
      <c r="JEA304" s="177"/>
      <c r="JEB304" s="177"/>
      <c r="JEC304" s="177"/>
      <c r="JED304" s="177"/>
      <c r="JEE304" s="177"/>
      <c r="JEF304" s="177"/>
      <c r="JEG304" s="177"/>
      <c r="JEH304" s="177"/>
      <c r="JEI304" s="177"/>
      <c r="JEJ304" s="178"/>
      <c r="JEK304" s="178"/>
      <c r="JEL304" s="177"/>
      <c r="JEM304" s="177"/>
      <c r="JEN304" s="177"/>
      <c r="JEO304" s="178"/>
      <c r="JEP304" s="177"/>
      <c r="JEQ304" s="178"/>
      <c r="JER304" s="177"/>
      <c r="JES304" s="178"/>
      <c r="JET304" s="177"/>
      <c r="JEU304" s="178"/>
      <c r="JEV304" s="180"/>
      <c r="JEW304" s="181"/>
      <c r="JEX304" s="181"/>
      <c r="JEY304" s="176"/>
      <c r="JEZ304" s="177"/>
      <c r="JFA304" s="178"/>
      <c r="JFB304" s="177"/>
      <c r="JFC304" s="177"/>
      <c r="JFD304" s="177"/>
      <c r="JFE304" s="177"/>
      <c r="JFF304" s="177"/>
      <c r="JFG304" s="177"/>
      <c r="JFH304" s="177"/>
      <c r="JFI304" s="177"/>
      <c r="JFJ304" s="177"/>
      <c r="JFK304" s="177"/>
      <c r="JFL304" s="177"/>
      <c r="JFM304" s="177"/>
      <c r="JFN304" s="177"/>
      <c r="JFO304" s="177"/>
      <c r="JFP304" s="178"/>
      <c r="JFQ304" s="178"/>
      <c r="JFR304" s="177"/>
      <c r="JFS304" s="177"/>
      <c r="JFT304" s="177"/>
      <c r="JFU304" s="178"/>
      <c r="JFV304" s="177"/>
      <c r="JFW304" s="178"/>
      <c r="JFX304" s="177"/>
      <c r="JFY304" s="178"/>
      <c r="JFZ304" s="177"/>
      <c r="JGA304" s="178"/>
      <c r="JGB304" s="180"/>
      <c r="JGC304" s="181"/>
      <c r="JGD304" s="181"/>
      <c r="JGE304" s="176"/>
      <c r="JGF304" s="177"/>
      <c r="JGG304" s="178"/>
      <c r="JGH304" s="177"/>
      <c r="JGI304" s="177"/>
      <c r="JGJ304" s="177"/>
      <c r="JGK304" s="177"/>
      <c r="JGL304" s="177"/>
      <c r="JGM304" s="177"/>
      <c r="JGN304" s="177"/>
      <c r="JGO304" s="177"/>
      <c r="JGP304" s="177"/>
      <c r="JGQ304" s="177"/>
      <c r="JGR304" s="177"/>
      <c r="JGS304" s="177"/>
      <c r="JGT304" s="177"/>
      <c r="JGU304" s="177"/>
      <c r="JGV304" s="178"/>
      <c r="JGW304" s="178"/>
      <c r="JGX304" s="177"/>
      <c r="JGY304" s="177"/>
      <c r="JGZ304" s="177"/>
      <c r="JHA304" s="178"/>
      <c r="JHB304" s="177"/>
      <c r="JHC304" s="178"/>
      <c r="JHD304" s="177"/>
      <c r="JHE304" s="178"/>
      <c r="JHF304" s="177"/>
      <c r="JHG304" s="178"/>
      <c r="JHH304" s="180"/>
      <c r="JHI304" s="181"/>
      <c r="JHJ304" s="181"/>
      <c r="JHK304" s="176"/>
      <c r="JHL304" s="177"/>
      <c r="JHM304" s="178"/>
      <c r="JHN304" s="177"/>
      <c r="JHO304" s="177"/>
      <c r="JHP304" s="177"/>
      <c r="JHQ304" s="177"/>
      <c r="JHR304" s="177"/>
      <c r="JHS304" s="177"/>
      <c r="JHT304" s="177"/>
      <c r="JHU304" s="177"/>
      <c r="JHV304" s="177"/>
      <c r="JHW304" s="177"/>
      <c r="JHX304" s="177"/>
      <c r="JHY304" s="177"/>
      <c r="JHZ304" s="177"/>
      <c r="JIA304" s="177"/>
      <c r="JIB304" s="178"/>
      <c r="JIC304" s="178"/>
      <c r="JID304" s="177"/>
      <c r="JIE304" s="177"/>
      <c r="JIF304" s="177"/>
      <c r="JIG304" s="178"/>
      <c r="JIH304" s="177"/>
      <c r="JII304" s="178"/>
      <c r="JIJ304" s="177"/>
      <c r="JIK304" s="178"/>
      <c r="JIL304" s="177"/>
      <c r="JIM304" s="178"/>
      <c r="JIN304" s="180"/>
      <c r="JIO304" s="181"/>
      <c r="JIP304" s="181"/>
      <c r="JIQ304" s="176"/>
      <c r="JIR304" s="177"/>
      <c r="JIS304" s="178"/>
      <c r="JIT304" s="177"/>
      <c r="JIU304" s="177"/>
      <c r="JIV304" s="177"/>
      <c r="JIW304" s="177"/>
      <c r="JIX304" s="177"/>
      <c r="JIY304" s="177"/>
      <c r="JIZ304" s="177"/>
      <c r="JJA304" s="177"/>
      <c r="JJB304" s="177"/>
      <c r="JJC304" s="177"/>
      <c r="JJD304" s="177"/>
      <c r="JJE304" s="177"/>
      <c r="JJF304" s="177"/>
      <c r="JJG304" s="177"/>
      <c r="JJH304" s="178"/>
      <c r="JJI304" s="178"/>
      <c r="JJJ304" s="177"/>
      <c r="JJK304" s="177"/>
      <c r="JJL304" s="177"/>
      <c r="JJM304" s="178"/>
      <c r="JJN304" s="177"/>
      <c r="JJO304" s="178"/>
      <c r="JJP304" s="177"/>
      <c r="JJQ304" s="178"/>
      <c r="JJR304" s="177"/>
      <c r="JJS304" s="178"/>
      <c r="JJT304" s="180"/>
      <c r="JJU304" s="181"/>
      <c r="JJV304" s="181"/>
      <c r="JJW304" s="176"/>
      <c r="JJX304" s="177"/>
      <c r="JJY304" s="178"/>
      <c r="JJZ304" s="177"/>
      <c r="JKA304" s="177"/>
      <c r="JKB304" s="177"/>
      <c r="JKC304" s="177"/>
      <c r="JKD304" s="177"/>
      <c r="JKE304" s="177"/>
      <c r="JKF304" s="177"/>
      <c r="JKG304" s="177"/>
      <c r="JKH304" s="177"/>
      <c r="JKI304" s="177"/>
      <c r="JKJ304" s="177"/>
      <c r="JKK304" s="177"/>
      <c r="JKL304" s="177"/>
      <c r="JKM304" s="177"/>
      <c r="JKN304" s="178"/>
      <c r="JKO304" s="178"/>
      <c r="JKP304" s="177"/>
      <c r="JKQ304" s="177"/>
      <c r="JKR304" s="177"/>
      <c r="JKS304" s="178"/>
      <c r="JKT304" s="177"/>
      <c r="JKU304" s="178"/>
      <c r="JKV304" s="177"/>
      <c r="JKW304" s="178"/>
      <c r="JKX304" s="177"/>
      <c r="JKY304" s="178"/>
      <c r="JKZ304" s="180"/>
      <c r="JLA304" s="181"/>
      <c r="JLB304" s="181"/>
      <c r="JLC304" s="176"/>
      <c r="JLD304" s="177"/>
      <c r="JLE304" s="178"/>
      <c r="JLF304" s="177"/>
      <c r="JLG304" s="177"/>
      <c r="JLH304" s="177"/>
      <c r="JLI304" s="177"/>
      <c r="JLJ304" s="177"/>
      <c r="JLK304" s="177"/>
      <c r="JLL304" s="177"/>
      <c r="JLM304" s="177"/>
      <c r="JLN304" s="177"/>
      <c r="JLO304" s="177"/>
      <c r="JLP304" s="177"/>
      <c r="JLQ304" s="177"/>
      <c r="JLR304" s="177"/>
      <c r="JLS304" s="177"/>
      <c r="JLT304" s="178"/>
      <c r="JLU304" s="178"/>
      <c r="JLV304" s="177"/>
      <c r="JLW304" s="177"/>
      <c r="JLX304" s="177"/>
      <c r="JLY304" s="178"/>
      <c r="JLZ304" s="177"/>
      <c r="JMA304" s="178"/>
      <c r="JMB304" s="177"/>
      <c r="JMC304" s="178"/>
      <c r="JMD304" s="177"/>
      <c r="JME304" s="178"/>
      <c r="JMF304" s="180"/>
      <c r="JMG304" s="181"/>
      <c r="JMH304" s="181"/>
      <c r="JMI304" s="176"/>
      <c r="JMJ304" s="177"/>
      <c r="JMK304" s="178"/>
      <c r="JML304" s="177"/>
      <c r="JMM304" s="177"/>
      <c r="JMN304" s="177"/>
      <c r="JMO304" s="177"/>
      <c r="JMP304" s="177"/>
      <c r="JMQ304" s="177"/>
      <c r="JMR304" s="177"/>
      <c r="JMS304" s="177"/>
      <c r="JMT304" s="177"/>
      <c r="JMU304" s="177"/>
      <c r="JMV304" s="177"/>
      <c r="JMW304" s="177"/>
      <c r="JMX304" s="177"/>
      <c r="JMY304" s="177"/>
      <c r="JMZ304" s="178"/>
      <c r="JNA304" s="178"/>
      <c r="JNB304" s="177"/>
      <c r="JNC304" s="177"/>
      <c r="JND304" s="177"/>
      <c r="JNE304" s="178"/>
      <c r="JNF304" s="177"/>
      <c r="JNG304" s="178"/>
      <c r="JNH304" s="177"/>
      <c r="JNI304" s="178"/>
      <c r="JNJ304" s="177"/>
      <c r="JNK304" s="178"/>
      <c r="JNL304" s="180"/>
      <c r="JNM304" s="181"/>
      <c r="JNN304" s="181"/>
      <c r="JNO304" s="176"/>
      <c r="JNP304" s="177"/>
      <c r="JNQ304" s="178"/>
      <c r="JNR304" s="177"/>
      <c r="JNS304" s="177"/>
      <c r="JNT304" s="177"/>
      <c r="JNU304" s="177"/>
      <c r="JNV304" s="177"/>
      <c r="JNW304" s="177"/>
      <c r="JNX304" s="177"/>
      <c r="JNY304" s="177"/>
      <c r="JNZ304" s="177"/>
      <c r="JOA304" s="177"/>
      <c r="JOB304" s="177"/>
      <c r="JOC304" s="177"/>
      <c r="JOD304" s="177"/>
      <c r="JOE304" s="177"/>
      <c r="JOF304" s="178"/>
      <c r="JOG304" s="178"/>
      <c r="JOH304" s="177"/>
      <c r="JOI304" s="177"/>
      <c r="JOJ304" s="177"/>
      <c r="JOK304" s="178"/>
      <c r="JOL304" s="177"/>
      <c r="JOM304" s="178"/>
      <c r="JON304" s="177"/>
      <c r="JOO304" s="178"/>
      <c r="JOP304" s="177"/>
      <c r="JOQ304" s="178"/>
      <c r="JOR304" s="180"/>
      <c r="JOS304" s="181"/>
      <c r="JOT304" s="181"/>
      <c r="JOU304" s="176"/>
      <c r="JOV304" s="177"/>
      <c r="JOW304" s="178"/>
      <c r="JOX304" s="177"/>
      <c r="JOY304" s="177"/>
      <c r="JOZ304" s="177"/>
      <c r="JPA304" s="177"/>
      <c r="JPB304" s="177"/>
      <c r="JPC304" s="177"/>
      <c r="JPD304" s="177"/>
      <c r="JPE304" s="177"/>
      <c r="JPF304" s="177"/>
      <c r="JPG304" s="177"/>
      <c r="JPH304" s="177"/>
      <c r="JPI304" s="177"/>
      <c r="JPJ304" s="177"/>
      <c r="JPK304" s="177"/>
      <c r="JPL304" s="178"/>
      <c r="JPM304" s="178"/>
      <c r="JPN304" s="177"/>
      <c r="JPO304" s="177"/>
      <c r="JPP304" s="177"/>
      <c r="JPQ304" s="178"/>
      <c r="JPR304" s="177"/>
      <c r="JPS304" s="178"/>
      <c r="JPT304" s="177"/>
      <c r="JPU304" s="178"/>
      <c r="JPV304" s="177"/>
      <c r="JPW304" s="178"/>
      <c r="JPX304" s="180"/>
      <c r="JPY304" s="181"/>
      <c r="JPZ304" s="181"/>
      <c r="JQA304" s="176"/>
      <c r="JQB304" s="177"/>
      <c r="JQC304" s="178"/>
      <c r="JQD304" s="177"/>
      <c r="JQE304" s="177"/>
      <c r="JQF304" s="177"/>
      <c r="JQG304" s="177"/>
      <c r="JQH304" s="177"/>
      <c r="JQI304" s="177"/>
      <c r="JQJ304" s="177"/>
      <c r="JQK304" s="177"/>
      <c r="JQL304" s="177"/>
      <c r="JQM304" s="177"/>
      <c r="JQN304" s="177"/>
      <c r="JQO304" s="177"/>
      <c r="JQP304" s="177"/>
      <c r="JQQ304" s="177"/>
      <c r="JQR304" s="178"/>
      <c r="JQS304" s="178"/>
      <c r="JQT304" s="177"/>
      <c r="JQU304" s="177"/>
      <c r="JQV304" s="177"/>
      <c r="JQW304" s="178"/>
      <c r="JQX304" s="177"/>
      <c r="JQY304" s="178"/>
      <c r="JQZ304" s="177"/>
      <c r="JRA304" s="178"/>
      <c r="JRB304" s="177"/>
      <c r="JRC304" s="178"/>
      <c r="JRD304" s="180"/>
      <c r="JRE304" s="181"/>
      <c r="JRF304" s="181"/>
      <c r="JRG304" s="176"/>
      <c r="JRH304" s="177"/>
      <c r="JRI304" s="178"/>
      <c r="JRJ304" s="177"/>
      <c r="JRK304" s="177"/>
      <c r="JRL304" s="177"/>
      <c r="JRM304" s="177"/>
      <c r="JRN304" s="177"/>
      <c r="JRO304" s="177"/>
      <c r="JRP304" s="177"/>
      <c r="JRQ304" s="177"/>
      <c r="JRR304" s="177"/>
      <c r="JRS304" s="177"/>
      <c r="JRT304" s="177"/>
      <c r="JRU304" s="177"/>
      <c r="JRV304" s="177"/>
      <c r="JRW304" s="177"/>
      <c r="JRX304" s="178"/>
      <c r="JRY304" s="178"/>
      <c r="JRZ304" s="177"/>
      <c r="JSA304" s="177"/>
      <c r="JSB304" s="177"/>
      <c r="JSC304" s="178"/>
      <c r="JSD304" s="177"/>
      <c r="JSE304" s="178"/>
      <c r="JSF304" s="177"/>
      <c r="JSG304" s="178"/>
      <c r="JSH304" s="177"/>
      <c r="JSI304" s="178"/>
      <c r="JSJ304" s="180"/>
      <c r="JSK304" s="181"/>
      <c r="JSL304" s="181"/>
      <c r="JSM304" s="176"/>
      <c r="JSN304" s="177"/>
      <c r="JSO304" s="178"/>
      <c r="JSP304" s="177"/>
      <c r="JSQ304" s="177"/>
      <c r="JSR304" s="177"/>
      <c r="JSS304" s="177"/>
      <c r="JST304" s="177"/>
      <c r="JSU304" s="177"/>
      <c r="JSV304" s="177"/>
      <c r="JSW304" s="177"/>
      <c r="JSX304" s="177"/>
      <c r="JSY304" s="177"/>
      <c r="JSZ304" s="177"/>
      <c r="JTA304" s="177"/>
      <c r="JTB304" s="177"/>
      <c r="JTC304" s="177"/>
      <c r="JTD304" s="178"/>
      <c r="JTE304" s="178"/>
      <c r="JTF304" s="177"/>
      <c r="JTG304" s="177"/>
      <c r="JTH304" s="177"/>
      <c r="JTI304" s="178"/>
      <c r="JTJ304" s="177"/>
      <c r="JTK304" s="178"/>
      <c r="JTL304" s="177"/>
      <c r="JTM304" s="178"/>
      <c r="JTN304" s="177"/>
      <c r="JTO304" s="178"/>
      <c r="JTP304" s="180"/>
      <c r="JTQ304" s="181"/>
      <c r="JTR304" s="181"/>
      <c r="JTS304" s="176"/>
      <c r="JTT304" s="177"/>
      <c r="JTU304" s="178"/>
      <c r="JTV304" s="177"/>
      <c r="JTW304" s="177"/>
      <c r="JTX304" s="177"/>
      <c r="JTY304" s="177"/>
      <c r="JTZ304" s="177"/>
      <c r="JUA304" s="177"/>
      <c r="JUB304" s="177"/>
      <c r="JUC304" s="177"/>
      <c r="JUD304" s="177"/>
      <c r="JUE304" s="177"/>
      <c r="JUF304" s="177"/>
      <c r="JUG304" s="177"/>
      <c r="JUH304" s="177"/>
      <c r="JUI304" s="177"/>
      <c r="JUJ304" s="178"/>
      <c r="JUK304" s="178"/>
      <c r="JUL304" s="177"/>
      <c r="JUM304" s="177"/>
      <c r="JUN304" s="177"/>
      <c r="JUO304" s="178"/>
      <c r="JUP304" s="177"/>
      <c r="JUQ304" s="178"/>
      <c r="JUR304" s="177"/>
      <c r="JUS304" s="178"/>
      <c r="JUT304" s="177"/>
      <c r="JUU304" s="178"/>
      <c r="JUV304" s="180"/>
      <c r="JUW304" s="181"/>
      <c r="JUX304" s="181"/>
      <c r="JUY304" s="176"/>
      <c r="JUZ304" s="177"/>
      <c r="JVA304" s="178"/>
      <c r="JVB304" s="177"/>
      <c r="JVC304" s="177"/>
      <c r="JVD304" s="177"/>
      <c r="JVE304" s="177"/>
      <c r="JVF304" s="177"/>
      <c r="JVG304" s="177"/>
      <c r="JVH304" s="177"/>
      <c r="JVI304" s="177"/>
      <c r="JVJ304" s="177"/>
      <c r="JVK304" s="177"/>
      <c r="JVL304" s="177"/>
      <c r="JVM304" s="177"/>
      <c r="JVN304" s="177"/>
      <c r="JVO304" s="177"/>
      <c r="JVP304" s="178"/>
      <c r="JVQ304" s="178"/>
      <c r="JVR304" s="177"/>
      <c r="JVS304" s="177"/>
      <c r="JVT304" s="177"/>
      <c r="JVU304" s="178"/>
      <c r="JVV304" s="177"/>
      <c r="JVW304" s="178"/>
      <c r="JVX304" s="177"/>
      <c r="JVY304" s="178"/>
      <c r="JVZ304" s="177"/>
      <c r="JWA304" s="178"/>
      <c r="JWB304" s="180"/>
      <c r="JWC304" s="181"/>
      <c r="JWD304" s="181"/>
      <c r="JWE304" s="176"/>
      <c r="JWF304" s="177"/>
      <c r="JWG304" s="178"/>
      <c r="JWH304" s="177"/>
      <c r="JWI304" s="177"/>
      <c r="JWJ304" s="177"/>
      <c r="JWK304" s="177"/>
      <c r="JWL304" s="177"/>
      <c r="JWM304" s="177"/>
      <c r="JWN304" s="177"/>
      <c r="JWO304" s="177"/>
      <c r="JWP304" s="177"/>
      <c r="JWQ304" s="177"/>
      <c r="JWR304" s="177"/>
      <c r="JWS304" s="177"/>
      <c r="JWT304" s="177"/>
      <c r="JWU304" s="177"/>
      <c r="JWV304" s="178"/>
      <c r="JWW304" s="178"/>
      <c r="JWX304" s="177"/>
      <c r="JWY304" s="177"/>
      <c r="JWZ304" s="177"/>
      <c r="JXA304" s="178"/>
      <c r="JXB304" s="177"/>
      <c r="JXC304" s="178"/>
      <c r="JXD304" s="177"/>
      <c r="JXE304" s="178"/>
      <c r="JXF304" s="177"/>
      <c r="JXG304" s="178"/>
      <c r="JXH304" s="180"/>
      <c r="JXI304" s="181"/>
      <c r="JXJ304" s="181"/>
      <c r="JXK304" s="176"/>
      <c r="JXL304" s="177"/>
      <c r="JXM304" s="178"/>
      <c r="JXN304" s="177"/>
      <c r="JXO304" s="177"/>
      <c r="JXP304" s="177"/>
      <c r="JXQ304" s="177"/>
      <c r="JXR304" s="177"/>
      <c r="JXS304" s="177"/>
      <c r="JXT304" s="177"/>
      <c r="JXU304" s="177"/>
      <c r="JXV304" s="177"/>
      <c r="JXW304" s="177"/>
      <c r="JXX304" s="177"/>
      <c r="JXY304" s="177"/>
      <c r="JXZ304" s="177"/>
      <c r="JYA304" s="177"/>
      <c r="JYB304" s="178"/>
      <c r="JYC304" s="178"/>
      <c r="JYD304" s="177"/>
      <c r="JYE304" s="177"/>
      <c r="JYF304" s="177"/>
      <c r="JYG304" s="178"/>
      <c r="JYH304" s="177"/>
      <c r="JYI304" s="178"/>
      <c r="JYJ304" s="177"/>
      <c r="JYK304" s="178"/>
      <c r="JYL304" s="177"/>
      <c r="JYM304" s="178"/>
      <c r="JYN304" s="180"/>
      <c r="JYO304" s="181"/>
      <c r="JYP304" s="181"/>
      <c r="JYQ304" s="176"/>
      <c r="JYR304" s="177"/>
      <c r="JYS304" s="178"/>
      <c r="JYT304" s="177"/>
      <c r="JYU304" s="177"/>
      <c r="JYV304" s="177"/>
      <c r="JYW304" s="177"/>
      <c r="JYX304" s="177"/>
      <c r="JYY304" s="177"/>
      <c r="JYZ304" s="177"/>
      <c r="JZA304" s="177"/>
      <c r="JZB304" s="177"/>
      <c r="JZC304" s="177"/>
      <c r="JZD304" s="177"/>
      <c r="JZE304" s="177"/>
      <c r="JZF304" s="177"/>
      <c r="JZG304" s="177"/>
      <c r="JZH304" s="178"/>
      <c r="JZI304" s="178"/>
      <c r="JZJ304" s="177"/>
      <c r="JZK304" s="177"/>
      <c r="JZL304" s="177"/>
      <c r="JZM304" s="178"/>
      <c r="JZN304" s="177"/>
      <c r="JZO304" s="178"/>
      <c r="JZP304" s="177"/>
      <c r="JZQ304" s="178"/>
      <c r="JZR304" s="177"/>
      <c r="JZS304" s="178"/>
      <c r="JZT304" s="180"/>
      <c r="JZU304" s="181"/>
      <c r="JZV304" s="181"/>
      <c r="JZW304" s="176"/>
      <c r="JZX304" s="177"/>
      <c r="JZY304" s="178"/>
      <c r="JZZ304" s="177"/>
      <c r="KAA304" s="177"/>
      <c r="KAB304" s="177"/>
      <c r="KAC304" s="177"/>
      <c r="KAD304" s="177"/>
      <c r="KAE304" s="177"/>
      <c r="KAF304" s="177"/>
      <c r="KAG304" s="177"/>
      <c r="KAH304" s="177"/>
      <c r="KAI304" s="177"/>
      <c r="KAJ304" s="177"/>
      <c r="KAK304" s="177"/>
      <c r="KAL304" s="177"/>
      <c r="KAM304" s="177"/>
      <c r="KAN304" s="178"/>
      <c r="KAO304" s="178"/>
      <c r="KAP304" s="177"/>
      <c r="KAQ304" s="177"/>
      <c r="KAR304" s="177"/>
      <c r="KAS304" s="178"/>
      <c r="KAT304" s="177"/>
      <c r="KAU304" s="178"/>
      <c r="KAV304" s="177"/>
      <c r="KAW304" s="178"/>
      <c r="KAX304" s="177"/>
      <c r="KAY304" s="178"/>
      <c r="KAZ304" s="180"/>
      <c r="KBA304" s="181"/>
      <c r="KBB304" s="181"/>
      <c r="KBC304" s="176"/>
      <c r="KBD304" s="177"/>
      <c r="KBE304" s="178"/>
      <c r="KBF304" s="177"/>
      <c r="KBG304" s="177"/>
      <c r="KBH304" s="177"/>
      <c r="KBI304" s="177"/>
      <c r="KBJ304" s="177"/>
      <c r="KBK304" s="177"/>
      <c r="KBL304" s="177"/>
      <c r="KBM304" s="177"/>
      <c r="KBN304" s="177"/>
      <c r="KBO304" s="177"/>
      <c r="KBP304" s="177"/>
      <c r="KBQ304" s="177"/>
      <c r="KBR304" s="177"/>
      <c r="KBS304" s="177"/>
      <c r="KBT304" s="178"/>
      <c r="KBU304" s="178"/>
      <c r="KBV304" s="177"/>
      <c r="KBW304" s="177"/>
      <c r="KBX304" s="177"/>
      <c r="KBY304" s="178"/>
      <c r="KBZ304" s="177"/>
      <c r="KCA304" s="178"/>
      <c r="KCB304" s="177"/>
      <c r="KCC304" s="178"/>
      <c r="KCD304" s="177"/>
      <c r="KCE304" s="178"/>
      <c r="KCF304" s="180"/>
      <c r="KCG304" s="181"/>
      <c r="KCH304" s="181"/>
      <c r="KCI304" s="176"/>
      <c r="KCJ304" s="177"/>
      <c r="KCK304" s="178"/>
      <c r="KCL304" s="177"/>
      <c r="KCM304" s="177"/>
      <c r="KCN304" s="177"/>
      <c r="KCO304" s="177"/>
      <c r="KCP304" s="177"/>
      <c r="KCQ304" s="177"/>
      <c r="KCR304" s="177"/>
      <c r="KCS304" s="177"/>
      <c r="KCT304" s="177"/>
      <c r="KCU304" s="177"/>
      <c r="KCV304" s="177"/>
      <c r="KCW304" s="177"/>
      <c r="KCX304" s="177"/>
      <c r="KCY304" s="177"/>
      <c r="KCZ304" s="178"/>
      <c r="KDA304" s="178"/>
      <c r="KDB304" s="177"/>
      <c r="KDC304" s="177"/>
      <c r="KDD304" s="177"/>
      <c r="KDE304" s="178"/>
      <c r="KDF304" s="177"/>
      <c r="KDG304" s="178"/>
      <c r="KDH304" s="177"/>
      <c r="KDI304" s="178"/>
      <c r="KDJ304" s="177"/>
      <c r="KDK304" s="178"/>
      <c r="KDL304" s="180"/>
      <c r="KDM304" s="181"/>
      <c r="KDN304" s="181"/>
      <c r="KDO304" s="176"/>
      <c r="KDP304" s="177"/>
      <c r="KDQ304" s="178"/>
      <c r="KDR304" s="177"/>
      <c r="KDS304" s="177"/>
      <c r="KDT304" s="177"/>
      <c r="KDU304" s="177"/>
      <c r="KDV304" s="177"/>
      <c r="KDW304" s="177"/>
      <c r="KDX304" s="177"/>
      <c r="KDY304" s="177"/>
      <c r="KDZ304" s="177"/>
      <c r="KEA304" s="177"/>
      <c r="KEB304" s="177"/>
      <c r="KEC304" s="177"/>
      <c r="KED304" s="177"/>
      <c r="KEE304" s="177"/>
      <c r="KEF304" s="178"/>
      <c r="KEG304" s="178"/>
      <c r="KEH304" s="177"/>
      <c r="KEI304" s="177"/>
      <c r="KEJ304" s="177"/>
      <c r="KEK304" s="178"/>
      <c r="KEL304" s="177"/>
      <c r="KEM304" s="178"/>
      <c r="KEN304" s="177"/>
      <c r="KEO304" s="178"/>
      <c r="KEP304" s="177"/>
      <c r="KEQ304" s="178"/>
      <c r="KER304" s="180"/>
      <c r="KES304" s="181"/>
      <c r="KET304" s="181"/>
      <c r="KEU304" s="176"/>
      <c r="KEV304" s="177"/>
      <c r="KEW304" s="178"/>
      <c r="KEX304" s="177"/>
      <c r="KEY304" s="177"/>
      <c r="KEZ304" s="177"/>
      <c r="KFA304" s="177"/>
      <c r="KFB304" s="177"/>
      <c r="KFC304" s="177"/>
      <c r="KFD304" s="177"/>
      <c r="KFE304" s="177"/>
      <c r="KFF304" s="177"/>
      <c r="KFG304" s="177"/>
      <c r="KFH304" s="177"/>
      <c r="KFI304" s="177"/>
      <c r="KFJ304" s="177"/>
      <c r="KFK304" s="177"/>
      <c r="KFL304" s="178"/>
      <c r="KFM304" s="178"/>
      <c r="KFN304" s="177"/>
      <c r="KFO304" s="177"/>
      <c r="KFP304" s="177"/>
      <c r="KFQ304" s="178"/>
      <c r="KFR304" s="177"/>
      <c r="KFS304" s="178"/>
      <c r="KFT304" s="177"/>
      <c r="KFU304" s="178"/>
      <c r="KFV304" s="177"/>
      <c r="KFW304" s="178"/>
      <c r="KFX304" s="180"/>
      <c r="KFY304" s="181"/>
      <c r="KFZ304" s="181"/>
      <c r="KGA304" s="176"/>
      <c r="KGB304" s="177"/>
      <c r="KGC304" s="178"/>
      <c r="KGD304" s="177"/>
      <c r="KGE304" s="177"/>
      <c r="KGF304" s="177"/>
      <c r="KGG304" s="177"/>
      <c r="KGH304" s="177"/>
      <c r="KGI304" s="177"/>
      <c r="KGJ304" s="177"/>
      <c r="KGK304" s="177"/>
      <c r="KGL304" s="177"/>
      <c r="KGM304" s="177"/>
      <c r="KGN304" s="177"/>
      <c r="KGO304" s="177"/>
      <c r="KGP304" s="177"/>
      <c r="KGQ304" s="177"/>
      <c r="KGR304" s="178"/>
      <c r="KGS304" s="178"/>
      <c r="KGT304" s="177"/>
      <c r="KGU304" s="177"/>
      <c r="KGV304" s="177"/>
      <c r="KGW304" s="178"/>
      <c r="KGX304" s="177"/>
      <c r="KGY304" s="178"/>
      <c r="KGZ304" s="177"/>
      <c r="KHA304" s="178"/>
      <c r="KHB304" s="177"/>
      <c r="KHC304" s="178"/>
      <c r="KHD304" s="180"/>
      <c r="KHE304" s="181"/>
      <c r="KHF304" s="181"/>
      <c r="KHG304" s="176"/>
      <c r="KHH304" s="177"/>
      <c r="KHI304" s="178"/>
      <c r="KHJ304" s="177"/>
      <c r="KHK304" s="177"/>
      <c r="KHL304" s="177"/>
      <c r="KHM304" s="177"/>
      <c r="KHN304" s="177"/>
      <c r="KHO304" s="177"/>
      <c r="KHP304" s="177"/>
      <c r="KHQ304" s="177"/>
      <c r="KHR304" s="177"/>
      <c r="KHS304" s="177"/>
      <c r="KHT304" s="177"/>
      <c r="KHU304" s="177"/>
      <c r="KHV304" s="177"/>
      <c r="KHW304" s="177"/>
      <c r="KHX304" s="178"/>
      <c r="KHY304" s="178"/>
      <c r="KHZ304" s="177"/>
      <c r="KIA304" s="177"/>
      <c r="KIB304" s="177"/>
      <c r="KIC304" s="178"/>
      <c r="KID304" s="177"/>
      <c r="KIE304" s="178"/>
      <c r="KIF304" s="177"/>
      <c r="KIG304" s="178"/>
      <c r="KIH304" s="177"/>
      <c r="KII304" s="178"/>
      <c r="KIJ304" s="180"/>
      <c r="KIK304" s="181"/>
      <c r="KIL304" s="181"/>
      <c r="KIM304" s="176"/>
      <c r="KIN304" s="177"/>
      <c r="KIO304" s="178"/>
      <c r="KIP304" s="177"/>
      <c r="KIQ304" s="177"/>
      <c r="KIR304" s="177"/>
      <c r="KIS304" s="177"/>
      <c r="KIT304" s="177"/>
      <c r="KIU304" s="177"/>
      <c r="KIV304" s="177"/>
      <c r="KIW304" s="177"/>
      <c r="KIX304" s="177"/>
      <c r="KIY304" s="177"/>
      <c r="KIZ304" s="177"/>
      <c r="KJA304" s="177"/>
      <c r="KJB304" s="177"/>
      <c r="KJC304" s="177"/>
      <c r="KJD304" s="178"/>
      <c r="KJE304" s="178"/>
      <c r="KJF304" s="177"/>
      <c r="KJG304" s="177"/>
      <c r="KJH304" s="177"/>
      <c r="KJI304" s="178"/>
      <c r="KJJ304" s="177"/>
      <c r="KJK304" s="178"/>
      <c r="KJL304" s="177"/>
      <c r="KJM304" s="178"/>
      <c r="KJN304" s="177"/>
      <c r="KJO304" s="178"/>
      <c r="KJP304" s="180"/>
      <c r="KJQ304" s="181"/>
      <c r="KJR304" s="181"/>
      <c r="KJS304" s="176"/>
      <c r="KJT304" s="177"/>
      <c r="KJU304" s="178"/>
      <c r="KJV304" s="177"/>
      <c r="KJW304" s="177"/>
      <c r="KJX304" s="177"/>
      <c r="KJY304" s="177"/>
      <c r="KJZ304" s="177"/>
      <c r="KKA304" s="177"/>
      <c r="KKB304" s="177"/>
      <c r="KKC304" s="177"/>
      <c r="KKD304" s="177"/>
      <c r="KKE304" s="177"/>
      <c r="KKF304" s="177"/>
      <c r="KKG304" s="177"/>
      <c r="KKH304" s="177"/>
      <c r="KKI304" s="177"/>
      <c r="KKJ304" s="178"/>
      <c r="KKK304" s="178"/>
      <c r="KKL304" s="177"/>
      <c r="KKM304" s="177"/>
      <c r="KKN304" s="177"/>
      <c r="KKO304" s="178"/>
      <c r="KKP304" s="177"/>
      <c r="KKQ304" s="178"/>
      <c r="KKR304" s="177"/>
      <c r="KKS304" s="178"/>
      <c r="KKT304" s="177"/>
      <c r="KKU304" s="178"/>
      <c r="KKV304" s="180"/>
      <c r="KKW304" s="181"/>
      <c r="KKX304" s="181"/>
      <c r="KKY304" s="176"/>
      <c r="KKZ304" s="177"/>
      <c r="KLA304" s="178"/>
      <c r="KLB304" s="177"/>
      <c r="KLC304" s="177"/>
      <c r="KLD304" s="177"/>
      <c r="KLE304" s="177"/>
      <c r="KLF304" s="177"/>
      <c r="KLG304" s="177"/>
      <c r="KLH304" s="177"/>
      <c r="KLI304" s="177"/>
      <c r="KLJ304" s="177"/>
      <c r="KLK304" s="177"/>
      <c r="KLL304" s="177"/>
      <c r="KLM304" s="177"/>
      <c r="KLN304" s="177"/>
      <c r="KLO304" s="177"/>
      <c r="KLP304" s="178"/>
      <c r="KLQ304" s="178"/>
      <c r="KLR304" s="177"/>
      <c r="KLS304" s="177"/>
      <c r="KLT304" s="177"/>
      <c r="KLU304" s="178"/>
      <c r="KLV304" s="177"/>
      <c r="KLW304" s="178"/>
      <c r="KLX304" s="177"/>
      <c r="KLY304" s="178"/>
      <c r="KLZ304" s="177"/>
      <c r="KMA304" s="178"/>
      <c r="KMB304" s="180"/>
      <c r="KMC304" s="181"/>
      <c r="KMD304" s="181"/>
      <c r="KME304" s="176"/>
      <c r="KMF304" s="177"/>
      <c r="KMG304" s="178"/>
      <c r="KMH304" s="177"/>
      <c r="KMI304" s="177"/>
      <c r="KMJ304" s="177"/>
      <c r="KMK304" s="177"/>
      <c r="KML304" s="177"/>
      <c r="KMM304" s="177"/>
      <c r="KMN304" s="177"/>
      <c r="KMO304" s="177"/>
      <c r="KMP304" s="177"/>
      <c r="KMQ304" s="177"/>
      <c r="KMR304" s="177"/>
      <c r="KMS304" s="177"/>
      <c r="KMT304" s="177"/>
      <c r="KMU304" s="177"/>
      <c r="KMV304" s="178"/>
      <c r="KMW304" s="178"/>
      <c r="KMX304" s="177"/>
      <c r="KMY304" s="177"/>
      <c r="KMZ304" s="177"/>
      <c r="KNA304" s="178"/>
      <c r="KNB304" s="177"/>
      <c r="KNC304" s="178"/>
      <c r="KND304" s="177"/>
      <c r="KNE304" s="178"/>
      <c r="KNF304" s="177"/>
      <c r="KNG304" s="178"/>
      <c r="KNH304" s="180"/>
      <c r="KNI304" s="181"/>
      <c r="KNJ304" s="181"/>
      <c r="KNK304" s="176"/>
      <c r="KNL304" s="177"/>
      <c r="KNM304" s="178"/>
      <c r="KNN304" s="177"/>
      <c r="KNO304" s="177"/>
      <c r="KNP304" s="177"/>
      <c r="KNQ304" s="177"/>
      <c r="KNR304" s="177"/>
      <c r="KNS304" s="177"/>
      <c r="KNT304" s="177"/>
      <c r="KNU304" s="177"/>
      <c r="KNV304" s="177"/>
      <c r="KNW304" s="177"/>
      <c r="KNX304" s="177"/>
      <c r="KNY304" s="177"/>
      <c r="KNZ304" s="177"/>
      <c r="KOA304" s="177"/>
      <c r="KOB304" s="178"/>
      <c r="KOC304" s="178"/>
      <c r="KOD304" s="177"/>
      <c r="KOE304" s="177"/>
      <c r="KOF304" s="177"/>
      <c r="KOG304" s="178"/>
      <c r="KOH304" s="177"/>
      <c r="KOI304" s="178"/>
      <c r="KOJ304" s="177"/>
      <c r="KOK304" s="178"/>
      <c r="KOL304" s="177"/>
      <c r="KOM304" s="178"/>
      <c r="KON304" s="180"/>
      <c r="KOO304" s="181"/>
      <c r="KOP304" s="181"/>
      <c r="KOQ304" s="176"/>
      <c r="KOR304" s="177"/>
      <c r="KOS304" s="178"/>
      <c r="KOT304" s="177"/>
      <c r="KOU304" s="177"/>
      <c r="KOV304" s="177"/>
      <c r="KOW304" s="177"/>
      <c r="KOX304" s="177"/>
      <c r="KOY304" s="177"/>
      <c r="KOZ304" s="177"/>
      <c r="KPA304" s="177"/>
      <c r="KPB304" s="177"/>
      <c r="KPC304" s="177"/>
      <c r="KPD304" s="177"/>
      <c r="KPE304" s="177"/>
      <c r="KPF304" s="177"/>
      <c r="KPG304" s="177"/>
      <c r="KPH304" s="178"/>
      <c r="KPI304" s="178"/>
      <c r="KPJ304" s="177"/>
      <c r="KPK304" s="177"/>
      <c r="KPL304" s="177"/>
      <c r="KPM304" s="178"/>
      <c r="KPN304" s="177"/>
      <c r="KPO304" s="178"/>
      <c r="KPP304" s="177"/>
      <c r="KPQ304" s="178"/>
      <c r="KPR304" s="177"/>
      <c r="KPS304" s="178"/>
      <c r="KPT304" s="180"/>
      <c r="KPU304" s="181"/>
      <c r="KPV304" s="181"/>
      <c r="KPW304" s="176"/>
      <c r="KPX304" s="177"/>
      <c r="KPY304" s="178"/>
      <c r="KPZ304" s="177"/>
      <c r="KQA304" s="177"/>
      <c r="KQB304" s="177"/>
      <c r="KQC304" s="177"/>
      <c r="KQD304" s="177"/>
      <c r="KQE304" s="177"/>
      <c r="KQF304" s="177"/>
      <c r="KQG304" s="177"/>
      <c r="KQH304" s="177"/>
      <c r="KQI304" s="177"/>
      <c r="KQJ304" s="177"/>
      <c r="KQK304" s="177"/>
      <c r="KQL304" s="177"/>
      <c r="KQM304" s="177"/>
      <c r="KQN304" s="178"/>
      <c r="KQO304" s="178"/>
      <c r="KQP304" s="177"/>
      <c r="KQQ304" s="177"/>
      <c r="KQR304" s="177"/>
      <c r="KQS304" s="178"/>
      <c r="KQT304" s="177"/>
      <c r="KQU304" s="178"/>
      <c r="KQV304" s="177"/>
      <c r="KQW304" s="178"/>
      <c r="KQX304" s="177"/>
      <c r="KQY304" s="178"/>
      <c r="KQZ304" s="180"/>
      <c r="KRA304" s="181"/>
      <c r="KRB304" s="181"/>
      <c r="KRC304" s="176"/>
      <c r="KRD304" s="177"/>
      <c r="KRE304" s="178"/>
      <c r="KRF304" s="177"/>
      <c r="KRG304" s="177"/>
      <c r="KRH304" s="177"/>
      <c r="KRI304" s="177"/>
      <c r="KRJ304" s="177"/>
      <c r="KRK304" s="177"/>
      <c r="KRL304" s="177"/>
      <c r="KRM304" s="177"/>
      <c r="KRN304" s="177"/>
      <c r="KRO304" s="177"/>
      <c r="KRP304" s="177"/>
      <c r="KRQ304" s="177"/>
      <c r="KRR304" s="177"/>
      <c r="KRS304" s="177"/>
      <c r="KRT304" s="178"/>
      <c r="KRU304" s="178"/>
      <c r="KRV304" s="177"/>
      <c r="KRW304" s="177"/>
      <c r="KRX304" s="177"/>
      <c r="KRY304" s="178"/>
      <c r="KRZ304" s="177"/>
      <c r="KSA304" s="178"/>
      <c r="KSB304" s="177"/>
      <c r="KSC304" s="178"/>
      <c r="KSD304" s="177"/>
      <c r="KSE304" s="178"/>
      <c r="KSF304" s="180"/>
      <c r="KSG304" s="181"/>
      <c r="KSH304" s="181"/>
      <c r="KSI304" s="176"/>
      <c r="KSJ304" s="177"/>
      <c r="KSK304" s="178"/>
      <c r="KSL304" s="177"/>
      <c r="KSM304" s="177"/>
      <c r="KSN304" s="177"/>
      <c r="KSO304" s="177"/>
      <c r="KSP304" s="177"/>
      <c r="KSQ304" s="177"/>
      <c r="KSR304" s="177"/>
      <c r="KSS304" s="177"/>
      <c r="KST304" s="177"/>
      <c r="KSU304" s="177"/>
      <c r="KSV304" s="177"/>
      <c r="KSW304" s="177"/>
      <c r="KSX304" s="177"/>
      <c r="KSY304" s="177"/>
      <c r="KSZ304" s="178"/>
      <c r="KTA304" s="178"/>
      <c r="KTB304" s="177"/>
      <c r="KTC304" s="177"/>
      <c r="KTD304" s="177"/>
      <c r="KTE304" s="178"/>
      <c r="KTF304" s="177"/>
      <c r="KTG304" s="178"/>
      <c r="KTH304" s="177"/>
      <c r="KTI304" s="178"/>
      <c r="KTJ304" s="177"/>
      <c r="KTK304" s="178"/>
      <c r="KTL304" s="180"/>
      <c r="KTM304" s="181"/>
      <c r="KTN304" s="181"/>
      <c r="KTO304" s="176"/>
      <c r="KTP304" s="177"/>
      <c r="KTQ304" s="178"/>
      <c r="KTR304" s="177"/>
      <c r="KTS304" s="177"/>
      <c r="KTT304" s="177"/>
      <c r="KTU304" s="177"/>
      <c r="KTV304" s="177"/>
      <c r="KTW304" s="177"/>
      <c r="KTX304" s="177"/>
      <c r="KTY304" s="177"/>
      <c r="KTZ304" s="177"/>
      <c r="KUA304" s="177"/>
      <c r="KUB304" s="177"/>
      <c r="KUC304" s="177"/>
      <c r="KUD304" s="177"/>
      <c r="KUE304" s="177"/>
      <c r="KUF304" s="178"/>
      <c r="KUG304" s="178"/>
      <c r="KUH304" s="177"/>
      <c r="KUI304" s="177"/>
      <c r="KUJ304" s="177"/>
      <c r="KUK304" s="178"/>
      <c r="KUL304" s="177"/>
      <c r="KUM304" s="178"/>
      <c r="KUN304" s="177"/>
      <c r="KUO304" s="178"/>
      <c r="KUP304" s="177"/>
      <c r="KUQ304" s="178"/>
      <c r="KUR304" s="180"/>
      <c r="KUS304" s="181"/>
      <c r="KUT304" s="181"/>
      <c r="KUU304" s="176"/>
      <c r="KUV304" s="177"/>
      <c r="KUW304" s="178"/>
      <c r="KUX304" s="177"/>
      <c r="KUY304" s="177"/>
      <c r="KUZ304" s="177"/>
      <c r="KVA304" s="177"/>
      <c r="KVB304" s="177"/>
      <c r="KVC304" s="177"/>
      <c r="KVD304" s="177"/>
      <c r="KVE304" s="177"/>
      <c r="KVF304" s="177"/>
      <c r="KVG304" s="177"/>
      <c r="KVH304" s="177"/>
      <c r="KVI304" s="177"/>
      <c r="KVJ304" s="177"/>
      <c r="KVK304" s="177"/>
      <c r="KVL304" s="178"/>
      <c r="KVM304" s="178"/>
      <c r="KVN304" s="177"/>
      <c r="KVO304" s="177"/>
      <c r="KVP304" s="177"/>
      <c r="KVQ304" s="178"/>
      <c r="KVR304" s="177"/>
      <c r="KVS304" s="178"/>
      <c r="KVT304" s="177"/>
      <c r="KVU304" s="178"/>
      <c r="KVV304" s="177"/>
      <c r="KVW304" s="178"/>
      <c r="KVX304" s="180"/>
      <c r="KVY304" s="181"/>
      <c r="KVZ304" s="181"/>
      <c r="KWA304" s="176"/>
      <c r="KWB304" s="177"/>
      <c r="KWC304" s="178"/>
      <c r="KWD304" s="177"/>
      <c r="KWE304" s="177"/>
      <c r="KWF304" s="177"/>
      <c r="KWG304" s="177"/>
      <c r="KWH304" s="177"/>
      <c r="KWI304" s="177"/>
      <c r="KWJ304" s="177"/>
      <c r="KWK304" s="177"/>
      <c r="KWL304" s="177"/>
      <c r="KWM304" s="177"/>
      <c r="KWN304" s="177"/>
      <c r="KWO304" s="177"/>
      <c r="KWP304" s="177"/>
      <c r="KWQ304" s="177"/>
      <c r="KWR304" s="178"/>
      <c r="KWS304" s="178"/>
      <c r="KWT304" s="177"/>
      <c r="KWU304" s="177"/>
      <c r="KWV304" s="177"/>
      <c r="KWW304" s="178"/>
      <c r="KWX304" s="177"/>
      <c r="KWY304" s="178"/>
      <c r="KWZ304" s="177"/>
      <c r="KXA304" s="178"/>
      <c r="KXB304" s="177"/>
      <c r="KXC304" s="178"/>
      <c r="KXD304" s="180"/>
      <c r="KXE304" s="181"/>
      <c r="KXF304" s="181"/>
      <c r="KXG304" s="176"/>
      <c r="KXH304" s="177"/>
      <c r="KXI304" s="178"/>
      <c r="KXJ304" s="177"/>
      <c r="KXK304" s="177"/>
      <c r="KXL304" s="177"/>
      <c r="KXM304" s="177"/>
      <c r="KXN304" s="177"/>
      <c r="KXO304" s="177"/>
      <c r="KXP304" s="177"/>
      <c r="KXQ304" s="177"/>
      <c r="KXR304" s="177"/>
      <c r="KXS304" s="177"/>
      <c r="KXT304" s="177"/>
      <c r="KXU304" s="177"/>
      <c r="KXV304" s="177"/>
      <c r="KXW304" s="177"/>
      <c r="KXX304" s="178"/>
      <c r="KXY304" s="178"/>
      <c r="KXZ304" s="177"/>
      <c r="KYA304" s="177"/>
      <c r="KYB304" s="177"/>
      <c r="KYC304" s="178"/>
      <c r="KYD304" s="177"/>
      <c r="KYE304" s="178"/>
      <c r="KYF304" s="177"/>
      <c r="KYG304" s="178"/>
      <c r="KYH304" s="177"/>
      <c r="KYI304" s="178"/>
      <c r="KYJ304" s="180"/>
      <c r="KYK304" s="181"/>
      <c r="KYL304" s="181"/>
      <c r="KYM304" s="176"/>
      <c r="KYN304" s="177"/>
      <c r="KYO304" s="178"/>
      <c r="KYP304" s="177"/>
      <c r="KYQ304" s="177"/>
      <c r="KYR304" s="177"/>
      <c r="KYS304" s="177"/>
      <c r="KYT304" s="177"/>
      <c r="KYU304" s="177"/>
      <c r="KYV304" s="177"/>
      <c r="KYW304" s="177"/>
      <c r="KYX304" s="177"/>
      <c r="KYY304" s="177"/>
      <c r="KYZ304" s="177"/>
      <c r="KZA304" s="177"/>
      <c r="KZB304" s="177"/>
      <c r="KZC304" s="177"/>
      <c r="KZD304" s="178"/>
      <c r="KZE304" s="178"/>
      <c r="KZF304" s="177"/>
      <c r="KZG304" s="177"/>
      <c r="KZH304" s="177"/>
      <c r="KZI304" s="178"/>
      <c r="KZJ304" s="177"/>
      <c r="KZK304" s="178"/>
      <c r="KZL304" s="177"/>
      <c r="KZM304" s="178"/>
      <c r="KZN304" s="177"/>
      <c r="KZO304" s="178"/>
      <c r="KZP304" s="180"/>
      <c r="KZQ304" s="181"/>
      <c r="KZR304" s="181"/>
      <c r="KZS304" s="176"/>
      <c r="KZT304" s="177"/>
      <c r="KZU304" s="178"/>
      <c r="KZV304" s="177"/>
      <c r="KZW304" s="177"/>
      <c r="KZX304" s="177"/>
      <c r="KZY304" s="177"/>
      <c r="KZZ304" s="177"/>
      <c r="LAA304" s="177"/>
      <c r="LAB304" s="177"/>
      <c r="LAC304" s="177"/>
      <c r="LAD304" s="177"/>
      <c r="LAE304" s="177"/>
      <c r="LAF304" s="177"/>
      <c r="LAG304" s="177"/>
      <c r="LAH304" s="177"/>
      <c r="LAI304" s="177"/>
      <c r="LAJ304" s="178"/>
      <c r="LAK304" s="178"/>
      <c r="LAL304" s="177"/>
      <c r="LAM304" s="177"/>
      <c r="LAN304" s="177"/>
      <c r="LAO304" s="178"/>
      <c r="LAP304" s="177"/>
      <c r="LAQ304" s="178"/>
      <c r="LAR304" s="177"/>
      <c r="LAS304" s="178"/>
      <c r="LAT304" s="177"/>
      <c r="LAU304" s="178"/>
      <c r="LAV304" s="180"/>
      <c r="LAW304" s="181"/>
      <c r="LAX304" s="181"/>
      <c r="LAY304" s="176"/>
      <c r="LAZ304" s="177"/>
      <c r="LBA304" s="178"/>
      <c r="LBB304" s="177"/>
      <c r="LBC304" s="177"/>
      <c r="LBD304" s="177"/>
      <c r="LBE304" s="177"/>
      <c r="LBF304" s="177"/>
      <c r="LBG304" s="177"/>
      <c r="LBH304" s="177"/>
      <c r="LBI304" s="177"/>
      <c r="LBJ304" s="177"/>
      <c r="LBK304" s="177"/>
      <c r="LBL304" s="177"/>
      <c r="LBM304" s="177"/>
      <c r="LBN304" s="177"/>
      <c r="LBO304" s="177"/>
      <c r="LBP304" s="178"/>
      <c r="LBQ304" s="178"/>
      <c r="LBR304" s="177"/>
      <c r="LBS304" s="177"/>
      <c r="LBT304" s="177"/>
      <c r="LBU304" s="178"/>
      <c r="LBV304" s="177"/>
      <c r="LBW304" s="178"/>
      <c r="LBX304" s="177"/>
      <c r="LBY304" s="178"/>
      <c r="LBZ304" s="177"/>
      <c r="LCA304" s="178"/>
      <c r="LCB304" s="180"/>
      <c r="LCC304" s="181"/>
      <c r="LCD304" s="181"/>
      <c r="LCE304" s="176"/>
      <c r="LCF304" s="177"/>
      <c r="LCG304" s="178"/>
      <c r="LCH304" s="177"/>
      <c r="LCI304" s="177"/>
      <c r="LCJ304" s="177"/>
      <c r="LCK304" s="177"/>
      <c r="LCL304" s="177"/>
      <c r="LCM304" s="177"/>
      <c r="LCN304" s="177"/>
      <c r="LCO304" s="177"/>
      <c r="LCP304" s="177"/>
      <c r="LCQ304" s="177"/>
      <c r="LCR304" s="177"/>
      <c r="LCS304" s="177"/>
      <c r="LCT304" s="177"/>
      <c r="LCU304" s="177"/>
      <c r="LCV304" s="178"/>
      <c r="LCW304" s="178"/>
      <c r="LCX304" s="177"/>
      <c r="LCY304" s="177"/>
      <c r="LCZ304" s="177"/>
      <c r="LDA304" s="178"/>
      <c r="LDB304" s="177"/>
      <c r="LDC304" s="178"/>
      <c r="LDD304" s="177"/>
      <c r="LDE304" s="178"/>
      <c r="LDF304" s="177"/>
      <c r="LDG304" s="178"/>
      <c r="LDH304" s="180"/>
      <c r="LDI304" s="181"/>
      <c r="LDJ304" s="181"/>
      <c r="LDK304" s="176"/>
      <c r="LDL304" s="177"/>
      <c r="LDM304" s="178"/>
      <c r="LDN304" s="177"/>
      <c r="LDO304" s="177"/>
      <c r="LDP304" s="177"/>
      <c r="LDQ304" s="177"/>
      <c r="LDR304" s="177"/>
      <c r="LDS304" s="177"/>
      <c r="LDT304" s="177"/>
      <c r="LDU304" s="177"/>
      <c r="LDV304" s="177"/>
      <c r="LDW304" s="177"/>
      <c r="LDX304" s="177"/>
      <c r="LDY304" s="177"/>
      <c r="LDZ304" s="177"/>
      <c r="LEA304" s="177"/>
      <c r="LEB304" s="178"/>
      <c r="LEC304" s="178"/>
      <c r="LED304" s="177"/>
      <c r="LEE304" s="177"/>
      <c r="LEF304" s="177"/>
      <c r="LEG304" s="178"/>
      <c r="LEH304" s="177"/>
      <c r="LEI304" s="178"/>
      <c r="LEJ304" s="177"/>
      <c r="LEK304" s="178"/>
      <c r="LEL304" s="177"/>
      <c r="LEM304" s="178"/>
      <c r="LEN304" s="180"/>
      <c r="LEO304" s="181"/>
      <c r="LEP304" s="181"/>
      <c r="LEQ304" s="176"/>
      <c r="LER304" s="177"/>
      <c r="LES304" s="178"/>
      <c r="LET304" s="177"/>
      <c r="LEU304" s="177"/>
      <c r="LEV304" s="177"/>
      <c r="LEW304" s="177"/>
      <c r="LEX304" s="177"/>
      <c r="LEY304" s="177"/>
      <c r="LEZ304" s="177"/>
      <c r="LFA304" s="177"/>
      <c r="LFB304" s="177"/>
      <c r="LFC304" s="177"/>
      <c r="LFD304" s="177"/>
      <c r="LFE304" s="177"/>
      <c r="LFF304" s="177"/>
      <c r="LFG304" s="177"/>
      <c r="LFH304" s="178"/>
      <c r="LFI304" s="178"/>
      <c r="LFJ304" s="177"/>
      <c r="LFK304" s="177"/>
      <c r="LFL304" s="177"/>
      <c r="LFM304" s="178"/>
      <c r="LFN304" s="177"/>
      <c r="LFO304" s="178"/>
      <c r="LFP304" s="177"/>
      <c r="LFQ304" s="178"/>
      <c r="LFR304" s="177"/>
      <c r="LFS304" s="178"/>
      <c r="LFT304" s="180"/>
      <c r="LFU304" s="181"/>
      <c r="LFV304" s="181"/>
      <c r="LFW304" s="176"/>
      <c r="LFX304" s="177"/>
      <c r="LFY304" s="178"/>
      <c r="LFZ304" s="177"/>
      <c r="LGA304" s="177"/>
      <c r="LGB304" s="177"/>
      <c r="LGC304" s="177"/>
      <c r="LGD304" s="177"/>
      <c r="LGE304" s="177"/>
      <c r="LGF304" s="177"/>
      <c r="LGG304" s="177"/>
      <c r="LGH304" s="177"/>
      <c r="LGI304" s="177"/>
      <c r="LGJ304" s="177"/>
      <c r="LGK304" s="177"/>
      <c r="LGL304" s="177"/>
      <c r="LGM304" s="177"/>
      <c r="LGN304" s="178"/>
      <c r="LGO304" s="178"/>
      <c r="LGP304" s="177"/>
      <c r="LGQ304" s="177"/>
      <c r="LGR304" s="177"/>
      <c r="LGS304" s="178"/>
      <c r="LGT304" s="177"/>
      <c r="LGU304" s="178"/>
      <c r="LGV304" s="177"/>
      <c r="LGW304" s="178"/>
      <c r="LGX304" s="177"/>
      <c r="LGY304" s="178"/>
      <c r="LGZ304" s="180"/>
      <c r="LHA304" s="181"/>
      <c r="LHB304" s="181"/>
      <c r="LHC304" s="176"/>
      <c r="LHD304" s="177"/>
      <c r="LHE304" s="178"/>
      <c r="LHF304" s="177"/>
      <c r="LHG304" s="177"/>
      <c r="LHH304" s="177"/>
      <c r="LHI304" s="177"/>
      <c r="LHJ304" s="177"/>
      <c r="LHK304" s="177"/>
      <c r="LHL304" s="177"/>
      <c r="LHM304" s="177"/>
      <c r="LHN304" s="177"/>
      <c r="LHO304" s="177"/>
      <c r="LHP304" s="177"/>
      <c r="LHQ304" s="177"/>
      <c r="LHR304" s="177"/>
      <c r="LHS304" s="177"/>
      <c r="LHT304" s="178"/>
      <c r="LHU304" s="178"/>
      <c r="LHV304" s="177"/>
      <c r="LHW304" s="177"/>
      <c r="LHX304" s="177"/>
      <c r="LHY304" s="178"/>
      <c r="LHZ304" s="177"/>
      <c r="LIA304" s="178"/>
      <c r="LIB304" s="177"/>
      <c r="LIC304" s="178"/>
      <c r="LID304" s="177"/>
      <c r="LIE304" s="178"/>
      <c r="LIF304" s="180"/>
      <c r="LIG304" s="181"/>
      <c r="LIH304" s="181"/>
      <c r="LII304" s="176"/>
      <c r="LIJ304" s="177"/>
      <c r="LIK304" s="178"/>
      <c r="LIL304" s="177"/>
      <c r="LIM304" s="177"/>
      <c r="LIN304" s="177"/>
      <c r="LIO304" s="177"/>
      <c r="LIP304" s="177"/>
      <c r="LIQ304" s="177"/>
      <c r="LIR304" s="177"/>
      <c r="LIS304" s="177"/>
      <c r="LIT304" s="177"/>
      <c r="LIU304" s="177"/>
      <c r="LIV304" s="177"/>
      <c r="LIW304" s="177"/>
      <c r="LIX304" s="177"/>
      <c r="LIY304" s="177"/>
      <c r="LIZ304" s="178"/>
      <c r="LJA304" s="178"/>
      <c r="LJB304" s="177"/>
      <c r="LJC304" s="177"/>
      <c r="LJD304" s="177"/>
      <c r="LJE304" s="178"/>
      <c r="LJF304" s="177"/>
      <c r="LJG304" s="178"/>
      <c r="LJH304" s="177"/>
      <c r="LJI304" s="178"/>
      <c r="LJJ304" s="177"/>
      <c r="LJK304" s="178"/>
      <c r="LJL304" s="180"/>
      <c r="LJM304" s="181"/>
      <c r="LJN304" s="181"/>
      <c r="LJO304" s="176"/>
      <c r="LJP304" s="177"/>
      <c r="LJQ304" s="178"/>
      <c r="LJR304" s="177"/>
      <c r="LJS304" s="177"/>
      <c r="LJT304" s="177"/>
      <c r="LJU304" s="177"/>
      <c r="LJV304" s="177"/>
      <c r="LJW304" s="177"/>
      <c r="LJX304" s="177"/>
      <c r="LJY304" s="177"/>
      <c r="LJZ304" s="177"/>
      <c r="LKA304" s="177"/>
      <c r="LKB304" s="177"/>
      <c r="LKC304" s="177"/>
      <c r="LKD304" s="177"/>
      <c r="LKE304" s="177"/>
      <c r="LKF304" s="178"/>
      <c r="LKG304" s="178"/>
      <c r="LKH304" s="177"/>
      <c r="LKI304" s="177"/>
      <c r="LKJ304" s="177"/>
      <c r="LKK304" s="178"/>
      <c r="LKL304" s="177"/>
      <c r="LKM304" s="178"/>
      <c r="LKN304" s="177"/>
      <c r="LKO304" s="178"/>
      <c r="LKP304" s="177"/>
      <c r="LKQ304" s="178"/>
      <c r="LKR304" s="180"/>
      <c r="LKS304" s="181"/>
      <c r="LKT304" s="181"/>
      <c r="LKU304" s="176"/>
      <c r="LKV304" s="177"/>
      <c r="LKW304" s="178"/>
      <c r="LKX304" s="177"/>
      <c r="LKY304" s="177"/>
      <c r="LKZ304" s="177"/>
      <c r="LLA304" s="177"/>
      <c r="LLB304" s="177"/>
      <c r="LLC304" s="177"/>
      <c r="LLD304" s="177"/>
      <c r="LLE304" s="177"/>
      <c r="LLF304" s="177"/>
      <c r="LLG304" s="177"/>
      <c r="LLH304" s="177"/>
      <c r="LLI304" s="177"/>
      <c r="LLJ304" s="177"/>
      <c r="LLK304" s="177"/>
      <c r="LLL304" s="178"/>
      <c r="LLM304" s="178"/>
      <c r="LLN304" s="177"/>
      <c r="LLO304" s="177"/>
      <c r="LLP304" s="177"/>
      <c r="LLQ304" s="178"/>
      <c r="LLR304" s="177"/>
      <c r="LLS304" s="178"/>
      <c r="LLT304" s="177"/>
      <c r="LLU304" s="178"/>
      <c r="LLV304" s="177"/>
      <c r="LLW304" s="178"/>
      <c r="LLX304" s="180"/>
      <c r="LLY304" s="181"/>
      <c r="LLZ304" s="181"/>
      <c r="LMA304" s="176"/>
      <c r="LMB304" s="177"/>
      <c r="LMC304" s="178"/>
      <c r="LMD304" s="177"/>
      <c r="LME304" s="177"/>
      <c r="LMF304" s="177"/>
      <c r="LMG304" s="177"/>
      <c r="LMH304" s="177"/>
      <c r="LMI304" s="177"/>
      <c r="LMJ304" s="177"/>
      <c r="LMK304" s="177"/>
      <c r="LML304" s="177"/>
      <c r="LMM304" s="177"/>
      <c r="LMN304" s="177"/>
      <c r="LMO304" s="177"/>
      <c r="LMP304" s="177"/>
      <c r="LMQ304" s="177"/>
      <c r="LMR304" s="178"/>
      <c r="LMS304" s="178"/>
      <c r="LMT304" s="177"/>
      <c r="LMU304" s="177"/>
      <c r="LMV304" s="177"/>
      <c r="LMW304" s="178"/>
      <c r="LMX304" s="177"/>
      <c r="LMY304" s="178"/>
      <c r="LMZ304" s="177"/>
      <c r="LNA304" s="178"/>
      <c r="LNB304" s="177"/>
      <c r="LNC304" s="178"/>
      <c r="LND304" s="180"/>
      <c r="LNE304" s="181"/>
      <c r="LNF304" s="181"/>
      <c r="LNG304" s="176"/>
      <c r="LNH304" s="177"/>
      <c r="LNI304" s="178"/>
      <c r="LNJ304" s="177"/>
      <c r="LNK304" s="177"/>
      <c r="LNL304" s="177"/>
      <c r="LNM304" s="177"/>
      <c r="LNN304" s="177"/>
      <c r="LNO304" s="177"/>
      <c r="LNP304" s="177"/>
      <c r="LNQ304" s="177"/>
      <c r="LNR304" s="177"/>
      <c r="LNS304" s="177"/>
      <c r="LNT304" s="177"/>
      <c r="LNU304" s="177"/>
      <c r="LNV304" s="177"/>
      <c r="LNW304" s="177"/>
      <c r="LNX304" s="178"/>
      <c r="LNY304" s="178"/>
      <c r="LNZ304" s="177"/>
      <c r="LOA304" s="177"/>
      <c r="LOB304" s="177"/>
      <c r="LOC304" s="178"/>
      <c r="LOD304" s="177"/>
      <c r="LOE304" s="178"/>
      <c r="LOF304" s="177"/>
      <c r="LOG304" s="178"/>
      <c r="LOH304" s="177"/>
      <c r="LOI304" s="178"/>
      <c r="LOJ304" s="180"/>
      <c r="LOK304" s="181"/>
      <c r="LOL304" s="181"/>
      <c r="LOM304" s="176"/>
      <c r="LON304" s="177"/>
      <c r="LOO304" s="178"/>
      <c r="LOP304" s="177"/>
      <c r="LOQ304" s="177"/>
      <c r="LOR304" s="177"/>
      <c r="LOS304" s="177"/>
      <c r="LOT304" s="177"/>
      <c r="LOU304" s="177"/>
      <c r="LOV304" s="177"/>
      <c r="LOW304" s="177"/>
      <c r="LOX304" s="177"/>
      <c r="LOY304" s="177"/>
      <c r="LOZ304" s="177"/>
      <c r="LPA304" s="177"/>
      <c r="LPB304" s="177"/>
      <c r="LPC304" s="177"/>
      <c r="LPD304" s="178"/>
      <c r="LPE304" s="178"/>
      <c r="LPF304" s="177"/>
      <c r="LPG304" s="177"/>
      <c r="LPH304" s="177"/>
      <c r="LPI304" s="178"/>
      <c r="LPJ304" s="177"/>
      <c r="LPK304" s="178"/>
      <c r="LPL304" s="177"/>
      <c r="LPM304" s="178"/>
      <c r="LPN304" s="177"/>
      <c r="LPO304" s="178"/>
      <c r="LPP304" s="180"/>
      <c r="LPQ304" s="181"/>
      <c r="LPR304" s="181"/>
      <c r="LPS304" s="176"/>
      <c r="LPT304" s="177"/>
      <c r="LPU304" s="178"/>
      <c r="LPV304" s="177"/>
      <c r="LPW304" s="177"/>
      <c r="LPX304" s="177"/>
      <c r="LPY304" s="177"/>
      <c r="LPZ304" s="177"/>
      <c r="LQA304" s="177"/>
      <c r="LQB304" s="177"/>
      <c r="LQC304" s="177"/>
      <c r="LQD304" s="177"/>
      <c r="LQE304" s="177"/>
      <c r="LQF304" s="177"/>
      <c r="LQG304" s="177"/>
      <c r="LQH304" s="177"/>
      <c r="LQI304" s="177"/>
      <c r="LQJ304" s="178"/>
      <c r="LQK304" s="178"/>
      <c r="LQL304" s="177"/>
      <c r="LQM304" s="177"/>
      <c r="LQN304" s="177"/>
      <c r="LQO304" s="178"/>
      <c r="LQP304" s="177"/>
      <c r="LQQ304" s="178"/>
      <c r="LQR304" s="177"/>
      <c r="LQS304" s="178"/>
      <c r="LQT304" s="177"/>
      <c r="LQU304" s="178"/>
      <c r="LQV304" s="180"/>
      <c r="LQW304" s="181"/>
      <c r="LQX304" s="181"/>
      <c r="LQY304" s="176"/>
      <c r="LQZ304" s="177"/>
      <c r="LRA304" s="178"/>
      <c r="LRB304" s="177"/>
      <c r="LRC304" s="177"/>
      <c r="LRD304" s="177"/>
      <c r="LRE304" s="177"/>
      <c r="LRF304" s="177"/>
      <c r="LRG304" s="177"/>
      <c r="LRH304" s="177"/>
      <c r="LRI304" s="177"/>
      <c r="LRJ304" s="177"/>
      <c r="LRK304" s="177"/>
      <c r="LRL304" s="177"/>
      <c r="LRM304" s="177"/>
      <c r="LRN304" s="177"/>
      <c r="LRO304" s="177"/>
      <c r="LRP304" s="178"/>
      <c r="LRQ304" s="178"/>
      <c r="LRR304" s="177"/>
      <c r="LRS304" s="177"/>
      <c r="LRT304" s="177"/>
      <c r="LRU304" s="178"/>
      <c r="LRV304" s="177"/>
      <c r="LRW304" s="178"/>
      <c r="LRX304" s="177"/>
      <c r="LRY304" s="178"/>
      <c r="LRZ304" s="177"/>
      <c r="LSA304" s="178"/>
      <c r="LSB304" s="180"/>
      <c r="LSC304" s="181"/>
      <c r="LSD304" s="181"/>
      <c r="LSE304" s="176"/>
      <c r="LSF304" s="177"/>
      <c r="LSG304" s="178"/>
      <c r="LSH304" s="177"/>
      <c r="LSI304" s="177"/>
      <c r="LSJ304" s="177"/>
      <c r="LSK304" s="177"/>
      <c r="LSL304" s="177"/>
      <c r="LSM304" s="177"/>
      <c r="LSN304" s="177"/>
      <c r="LSO304" s="177"/>
      <c r="LSP304" s="177"/>
      <c r="LSQ304" s="177"/>
      <c r="LSR304" s="177"/>
      <c r="LSS304" s="177"/>
      <c r="LST304" s="177"/>
      <c r="LSU304" s="177"/>
      <c r="LSV304" s="178"/>
      <c r="LSW304" s="178"/>
      <c r="LSX304" s="177"/>
      <c r="LSY304" s="177"/>
      <c r="LSZ304" s="177"/>
      <c r="LTA304" s="178"/>
      <c r="LTB304" s="177"/>
      <c r="LTC304" s="178"/>
      <c r="LTD304" s="177"/>
      <c r="LTE304" s="178"/>
      <c r="LTF304" s="177"/>
      <c r="LTG304" s="178"/>
      <c r="LTH304" s="180"/>
      <c r="LTI304" s="181"/>
      <c r="LTJ304" s="181"/>
      <c r="LTK304" s="176"/>
      <c r="LTL304" s="177"/>
      <c r="LTM304" s="178"/>
      <c r="LTN304" s="177"/>
      <c r="LTO304" s="177"/>
      <c r="LTP304" s="177"/>
      <c r="LTQ304" s="177"/>
      <c r="LTR304" s="177"/>
      <c r="LTS304" s="177"/>
      <c r="LTT304" s="177"/>
      <c r="LTU304" s="177"/>
      <c r="LTV304" s="177"/>
      <c r="LTW304" s="177"/>
      <c r="LTX304" s="177"/>
      <c r="LTY304" s="177"/>
      <c r="LTZ304" s="177"/>
      <c r="LUA304" s="177"/>
      <c r="LUB304" s="178"/>
      <c r="LUC304" s="178"/>
      <c r="LUD304" s="177"/>
      <c r="LUE304" s="177"/>
      <c r="LUF304" s="177"/>
      <c r="LUG304" s="178"/>
      <c r="LUH304" s="177"/>
      <c r="LUI304" s="178"/>
      <c r="LUJ304" s="177"/>
      <c r="LUK304" s="178"/>
      <c r="LUL304" s="177"/>
      <c r="LUM304" s="178"/>
      <c r="LUN304" s="180"/>
      <c r="LUO304" s="181"/>
      <c r="LUP304" s="181"/>
      <c r="LUQ304" s="176"/>
      <c r="LUR304" s="177"/>
      <c r="LUS304" s="178"/>
      <c r="LUT304" s="177"/>
      <c r="LUU304" s="177"/>
      <c r="LUV304" s="177"/>
      <c r="LUW304" s="177"/>
      <c r="LUX304" s="177"/>
      <c r="LUY304" s="177"/>
      <c r="LUZ304" s="177"/>
      <c r="LVA304" s="177"/>
      <c r="LVB304" s="177"/>
      <c r="LVC304" s="177"/>
      <c r="LVD304" s="177"/>
      <c r="LVE304" s="177"/>
      <c r="LVF304" s="177"/>
      <c r="LVG304" s="177"/>
      <c r="LVH304" s="178"/>
      <c r="LVI304" s="178"/>
      <c r="LVJ304" s="177"/>
      <c r="LVK304" s="177"/>
      <c r="LVL304" s="177"/>
      <c r="LVM304" s="178"/>
      <c r="LVN304" s="177"/>
      <c r="LVO304" s="178"/>
      <c r="LVP304" s="177"/>
      <c r="LVQ304" s="178"/>
      <c r="LVR304" s="177"/>
      <c r="LVS304" s="178"/>
      <c r="LVT304" s="180"/>
      <c r="LVU304" s="181"/>
      <c r="LVV304" s="181"/>
      <c r="LVW304" s="176"/>
      <c r="LVX304" s="177"/>
      <c r="LVY304" s="178"/>
      <c r="LVZ304" s="177"/>
      <c r="LWA304" s="177"/>
      <c r="LWB304" s="177"/>
      <c r="LWC304" s="177"/>
      <c r="LWD304" s="177"/>
      <c r="LWE304" s="177"/>
      <c r="LWF304" s="177"/>
      <c r="LWG304" s="177"/>
      <c r="LWH304" s="177"/>
      <c r="LWI304" s="177"/>
      <c r="LWJ304" s="177"/>
      <c r="LWK304" s="177"/>
      <c r="LWL304" s="177"/>
      <c r="LWM304" s="177"/>
      <c r="LWN304" s="178"/>
      <c r="LWO304" s="178"/>
      <c r="LWP304" s="177"/>
      <c r="LWQ304" s="177"/>
      <c r="LWR304" s="177"/>
      <c r="LWS304" s="178"/>
      <c r="LWT304" s="177"/>
      <c r="LWU304" s="178"/>
      <c r="LWV304" s="177"/>
      <c r="LWW304" s="178"/>
      <c r="LWX304" s="177"/>
      <c r="LWY304" s="178"/>
      <c r="LWZ304" s="180"/>
      <c r="LXA304" s="181"/>
      <c r="LXB304" s="181"/>
      <c r="LXC304" s="176"/>
      <c r="LXD304" s="177"/>
      <c r="LXE304" s="178"/>
      <c r="LXF304" s="177"/>
      <c r="LXG304" s="177"/>
      <c r="LXH304" s="177"/>
      <c r="LXI304" s="177"/>
      <c r="LXJ304" s="177"/>
      <c r="LXK304" s="177"/>
      <c r="LXL304" s="177"/>
      <c r="LXM304" s="177"/>
      <c r="LXN304" s="177"/>
      <c r="LXO304" s="177"/>
      <c r="LXP304" s="177"/>
      <c r="LXQ304" s="177"/>
      <c r="LXR304" s="177"/>
      <c r="LXS304" s="177"/>
      <c r="LXT304" s="178"/>
      <c r="LXU304" s="178"/>
      <c r="LXV304" s="177"/>
      <c r="LXW304" s="177"/>
      <c r="LXX304" s="177"/>
      <c r="LXY304" s="178"/>
      <c r="LXZ304" s="177"/>
      <c r="LYA304" s="178"/>
      <c r="LYB304" s="177"/>
      <c r="LYC304" s="178"/>
      <c r="LYD304" s="177"/>
      <c r="LYE304" s="178"/>
      <c r="LYF304" s="180"/>
      <c r="LYG304" s="181"/>
      <c r="LYH304" s="181"/>
      <c r="LYI304" s="176"/>
      <c r="LYJ304" s="177"/>
      <c r="LYK304" s="178"/>
      <c r="LYL304" s="177"/>
      <c r="LYM304" s="177"/>
      <c r="LYN304" s="177"/>
      <c r="LYO304" s="177"/>
      <c r="LYP304" s="177"/>
      <c r="LYQ304" s="177"/>
      <c r="LYR304" s="177"/>
      <c r="LYS304" s="177"/>
      <c r="LYT304" s="177"/>
      <c r="LYU304" s="177"/>
      <c r="LYV304" s="177"/>
      <c r="LYW304" s="177"/>
      <c r="LYX304" s="177"/>
      <c r="LYY304" s="177"/>
      <c r="LYZ304" s="178"/>
      <c r="LZA304" s="178"/>
      <c r="LZB304" s="177"/>
      <c r="LZC304" s="177"/>
      <c r="LZD304" s="177"/>
      <c r="LZE304" s="178"/>
      <c r="LZF304" s="177"/>
      <c r="LZG304" s="178"/>
      <c r="LZH304" s="177"/>
      <c r="LZI304" s="178"/>
      <c r="LZJ304" s="177"/>
      <c r="LZK304" s="178"/>
      <c r="LZL304" s="180"/>
      <c r="LZM304" s="181"/>
      <c r="LZN304" s="181"/>
      <c r="LZO304" s="176"/>
      <c r="LZP304" s="177"/>
      <c r="LZQ304" s="178"/>
      <c r="LZR304" s="177"/>
      <c r="LZS304" s="177"/>
      <c r="LZT304" s="177"/>
      <c r="LZU304" s="177"/>
      <c r="LZV304" s="177"/>
      <c r="LZW304" s="177"/>
      <c r="LZX304" s="177"/>
      <c r="LZY304" s="177"/>
      <c r="LZZ304" s="177"/>
      <c r="MAA304" s="177"/>
      <c r="MAB304" s="177"/>
      <c r="MAC304" s="177"/>
      <c r="MAD304" s="177"/>
      <c r="MAE304" s="177"/>
      <c r="MAF304" s="178"/>
      <c r="MAG304" s="178"/>
      <c r="MAH304" s="177"/>
      <c r="MAI304" s="177"/>
      <c r="MAJ304" s="177"/>
      <c r="MAK304" s="178"/>
      <c r="MAL304" s="177"/>
      <c r="MAM304" s="178"/>
      <c r="MAN304" s="177"/>
      <c r="MAO304" s="178"/>
      <c r="MAP304" s="177"/>
      <c r="MAQ304" s="178"/>
      <c r="MAR304" s="180"/>
      <c r="MAS304" s="181"/>
      <c r="MAT304" s="181"/>
      <c r="MAU304" s="176"/>
      <c r="MAV304" s="177"/>
      <c r="MAW304" s="178"/>
      <c r="MAX304" s="177"/>
      <c r="MAY304" s="177"/>
      <c r="MAZ304" s="177"/>
      <c r="MBA304" s="177"/>
      <c r="MBB304" s="177"/>
      <c r="MBC304" s="177"/>
      <c r="MBD304" s="177"/>
      <c r="MBE304" s="177"/>
      <c r="MBF304" s="177"/>
      <c r="MBG304" s="177"/>
      <c r="MBH304" s="177"/>
      <c r="MBI304" s="177"/>
      <c r="MBJ304" s="177"/>
      <c r="MBK304" s="177"/>
      <c r="MBL304" s="178"/>
      <c r="MBM304" s="178"/>
      <c r="MBN304" s="177"/>
      <c r="MBO304" s="177"/>
      <c r="MBP304" s="177"/>
      <c r="MBQ304" s="178"/>
      <c r="MBR304" s="177"/>
      <c r="MBS304" s="178"/>
      <c r="MBT304" s="177"/>
      <c r="MBU304" s="178"/>
      <c r="MBV304" s="177"/>
      <c r="MBW304" s="178"/>
      <c r="MBX304" s="180"/>
      <c r="MBY304" s="181"/>
      <c r="MBZ304" s="181"/>
      <c r="MCA304" s="176"/>
      <c r="MCB304" s="177"/>
      <c r="MCC304" s="178"/>
      <c r="MCD304" s="177"/>
      <c r="MCE304" s="177"/>
      <c r="MCF304" s="177"/>
      <c r="MCG304" s="177"/>
      <c r="MCH304" s="177"/>
      <c r="MCI304" s="177"/>
      <c r="MCJ304" s="177"/>
      <c r="MCK304" s="177"/>
      <c r="MCL304" s="177"/>
      <c r="MCM304" s="177"/>
      <c r="MCN304" s="177"/>
      <c r="MCO304" s="177"/>
      <c r="MCP304" s="177"/>
      <c r="MCQ304" s="177"/>
      <c r="MCR304" s="178"/>
      <c r="MCS304" s="178"/>
      <c r="MCT304" s="177"/>
      <c r="MCU304" s="177"/>
      <c r="MCV304" s="177"/>
      <c r="MCW304" s="178"/>
      <c r="MCX304" s="177"/>
      <c r="MCY304" s="178"/>
      <c r="MCZ304" s="177"/>
      <c r="MDA304" s="178"/>
      <c r="MDB304" s="177"/>
      <c r="MDC304" s="178"/>
      <c r="MDD304" s="180"/>
      <c r="MDE304" s="181"/>
      <c r="MDF304" s="181"/>
      <c r="MDG304" s="176"/>
      <c r="MDH304" s="177"/>
      <c r="MDI304" s="178"/>
      <c r="MDJ304" s="177"/>
      <c r="MDK304" s="177"/>
      <c r="MDL304" s="177"/>
      <c r="MDM304" s="177"/>
      <c r="MDN304" s="177"/>
      <c r="MDO304" s="177"/>
      <c r="MDP304" s="177"/>
      <c r="MDQ304" s="177"/>
      <c r="MDR304" s="177"/>
      <c r="MDS304" s="177"/>
      <c r="MDT304" s="177"/>
      <c r="MDU304" s="177"/>
      <c r="MDV304" s="177"/>
      <c r="MDW304" s="177"/>
      <c r="MDX304" s="178"/>
      <c r="MDY304" s="178"/>
      <c r="MDZ304" s="177"/>
      <c r="MEA304" s="177"/>
      <c r="MEB304" s="177"/>
      <c r="MEC304" s="178"/>
      <c r="MED304" s="177"/>
      <c r="MEE304" s="178"/>
      <c r="MEF304" s="177"/>
      <c r="MEG304" s="178"/>
      <c r="MEH304" s="177"/>
      <c r="MEI304" s="178"/>
      <c r="MEJ304" s="180"/>
      <c r="MEK304" s="181"/>
      <c r="MEL304" s="181"/>
      <c r="MEM304" s="176"/>
      <c r="MEN304" s="177"/>
      <c r="MEO304" s="178"/>
      <c r="MEP304" s="177"/>
      <c r="MEQ304" s="177"/>
      <c r="MER304" s="177"/>
      <c r="MES304" s="177"/>
      <c r="MET304" s="177"/>
      <c r="MEU304" s="177"/>
      <c r="MEV304" s="177"/>
      <c r="MEW304" s="177"/>
      <c r="MEX304" s="177"/>
      <c r="MEY304" s="177"/>
      <c r="MEZ304" s="177"/>
      <c r="MFA304" s="177"/>
      <c r="MFB304" s="177"/>
      <c r="MFC304" s="177"/>
      <c r="MFD304" s="178"/>
      <c r="MFE304" s="178"/>
      <c r="MFF304" s="177"/>
      <c r="MFG304" s="177"/>
      <c r="MFH304" s="177"/>
      <c r="MFI304" s="178"/>
      <c r="MFJ304" s="177"/>
      <c r="MFK304" s="178"/>
      <c r="MFL304" s="177"/>
      <c r="MFM304" s="178"/>
      <c r="MFN304" s="177"/>
      <c r="MFO304" s="178"/>
      <c r="MFP304" s="180"/>
      <c r="MFQ304" s="181"/>
      <c r="MFR304" s="181"/>
      <c r="MFS304" s="176"/>
      <c r="MFT304" s="177"/>
      <c r="MFU304" s="178"/>
      <c r="MFV304" s="177"/>
      <c r="MFW304" s="177"/>
      <c r="MFX304" s="177"/>
      <c r="MFY304" s="177"/>
      <c r="MFZ304" s="177"/>
      <c r="MGA304" s="177"/>
      <c r="MGB304" s="177"/>
      <c r="MGC304" s="177"/>
      <c r="MGD304" s="177"/>
      <c r="MGE304" s="177"/>
      <c r="MGF304" s="177"/>
      <c r="MGG304" s="177"/>
      <c r="MGH304" s="177"/>
      <c r="MGI304" s="177"/>
      <c r="MGJ304" s="178"/>
      <c r="MGK304" s="178"/>
      <c r="MGL304" s="177"/>
      <c r="MGM304" s="177"/>
      <c r="MGN304" s="177"/>
      <c r="MGO304" s="178"/>
      <c r="MGP304" s="177"/>
      <c r="MGQ304" s="178"/>
      <c r="MGR304" s="177"/>
      <c r="MGS304" s="178"/>
      <c r="MGT304" s="177"/>
      <c r="MGU304" s="178"/>
      <c r="MGV304" s="180"/>
      <c r="MGW304" s="181"/>
      <c r="MGX304" s="181"/>
      <c r="MGY304" s="176"/>
      <c r="MGZ304" s="177"/>
      <c r="MHA304" s="178"/>
      <c r="MHB304" s="177"/>
      <c r="MHC304" s="177"/>
      <c r="MHD304" s="177"/>
      <c r="MHE304" s="177"/>
      <c r="MHF304" s="177"/>
      <c r="MHG304" s="177"/>
      <c r="MHH304" s="177"/>
      <c r="MHI304" s="177"/>
      <c r="MHJ304" s="177"/>
      <c r="MHK304" s="177"/>
      <c r="MHL304" s="177"/>
      <c r="MHM304" s="177"/>
      <c r="MHN304" s="177"/>
      <c r="MHO304" s="177"/>
      <c r="MHP304" s="178"/>
      <c r="MHQ304" s="178"/>
      <c r="MHR304" s="177"/>
      <c r="MHS304" s="177"/>
      <c r="MHT304" s="177"/>
      <c r="MHU304" s="178"/>
      <c r="MHV304" s="177"/>
      <c r="MHW304" s="178"/>
      <c r="MHX304" s="177"/>
      <c r="MHY304" s="178"/>
      <c r="MHZ304" s="177"/>
      <c r="MIA304" s="178"/>
      <c r="MIB304" s="180"/>
      <c r="MIC304" s="181"/>
      <c r="MID304" s="181"/>
      <c r="MIE304" s="176"/>
      <c r="MIF304" s="177"/>
      <c r="MIG304" s="178"/>
      <c r="MIH304" s="177"/>
      <c r="MII304" s="177"/>
      <c r="MIJ304" s="177"/>
      <c r="MIK304" s="177"/>
      <c r="MIL304" s="177"/>
      <c r="MIM304" s="177"/>
      <c r="MIN304" s="177"/>
      <c r="MIO304" s="177"/>
      <c r="MIP304" s="177"/>
      <c r="MIQ304" s="177"/>
      <c r="MIR304" s="177"/>
      <c r="MIS304" s="177"/>
      <c r="MIT304" s="177"/>
      <c r="MIU304" s="177"/>
      <c r="MIV304" s="178"/>
      <c r="MIW304" s="178"/>
      <c r="MIX304" s="177"/>
      <c r="MIY304" s="177"/>
      <c r="MIZ304" s="177"/>
      <c r="MJA304" s="178"/>
      <c r="MJB304" s="177"/>
      <c r="MJC304" s="178"/>
      <c r="MJD304" s="177"/>
      <c r="MJE304" s="178"/>
      <c r="MJF304" s="177"/>
      <c r="MJG304" s="178"/>
      <c r="MJH304" s="180"/>
      <c r="MJI304" s="181"/>
      <c r="MJJ304" s="181"/>
      <c r="MJK304" s="176"/>
      <c r="MJL304" s="177"/>
      <c r="MJM304" s="178"/>
      <c r="MJN304" s="177"/>
      <c r="MJO304" s="177"/>
      <c r="MJP304" s="177"/>
      <c r="MJQ304" s="177"/>
      <c r="MJR304" s="177"/>
      <c r="MJS304" s="177"/>
      <c r="MJT304" s="177"/>
      <c r="MJU304" s="177"/>
      <c r="MJV304" s="177"/>
      <c r="MJW304" s="177"/>
      <c r="MJX304" s="177"/>
      <c r="MJY304" s="177"/>
      <c r="MJZ304" s="177"/>
      <c r="MKA304" s="177"/>
      <c r="MKB304" s="178"/>
      <c r="MKC304" s="178"/>
      <c r="MKD304" s="177"/>
      <c r="MKE304" s="177"/>
      <c r="MKF304" s="177"/>
      <c r="MKG304" s="178"/>
      <c r="MKH304" s="177"/>
      <c r="MKI304" s="178"/>
      <c r="MKJ304" s="177"/>
      <c r="MKK304" s="178"/>
      <c r="MKL304" s="177"/>
      <c r="MKM304" s="178"/>
      <c r="MKN304" s="180"/>
      <c r="MKO304" s="181"/>
      <c r="MKP304" s="181"/>
      <c r="MKQ304" s="176"/>
      <c r="MKR304" s="177"/>
      <c r="MKS304" s="178"/>
      <c r="MKT304" s="177"/>
      <c r="MKU304" s="177"/>
      <c r="MKV304" s="177"/>
      <c r="MKW304" s="177"/>
      <c r="MKX304" s="177"/>
      <c r="MKY304" s="177"/>
      <c r="MKZ304" s="177"/>
      <c r="MLA304" s="177"/>
      <c r="MLB304" s="177"/>
      <c r="MLC304" s="177"/>
      <c r="MLD304" s="177"/>
      <c r="MLE304" s="177"/>
      <c r="MLF304" s="177"/>
      <c r="MLG304" s="177"/>
      <c r="MLH304" s="178"/>
      <c r="MLI304" s="178"/>
      <c r="MLJ304" s="177"/>
      <c r="MLK304" s="177"/>
      <c r="MLL304" s="177"/>
      <c r="MLM304" s="178"/>
      <c r="MLN304" s="177"/>
      <c r="MLO304" s="178"/>
      <c r="MLP304" s="177"/>
      <c r="MLQ304" s="178"/>
      <c r="MLR304" s="177"/>
      <c r="MLS304" s="178"/>
      <c r="MLT304" s="180"/>
      <c r="MLU304" s="181"/>
      <c r="MLV304" s="181"/>
      <c r="MLW304" s="176"/>
      <c r="MLX304" s="177"/>
      <c r="MLY304" s="178"/>
      <c r="MLZ304" s="177"/>
      <c r="MMA304" s="177"/>
      <c r="MMB304" s="177"/>
      <c r="MMC304" s="177"/>
      <c r="MMD304" s="177"/>
      <c r="MME304" s="177"/>
      <c r="MMF304" s="177"/>
      <c r="MMG304" s="177"/>
      <c r="MMH304" s="177"/>
      <c r="MMI304" s="177"/>
      <c r="MMJ304" s="177"/>
      <c r="MMK304" s="177"/>
      <c r="MML304" s="177"/>
      <c r="MMM304" s="177"/>
      <c r="MMN304" s="178"/>
      <c r="MMO304" s="178"/>
      <c r="MMP304" s="177"/>
      <c r="MMQ304" s="177"/>
      <c r="MMR304" s="177"/>
      <c r="MMS304" s="178"/>
      <c r="MMT304" s="177"/>
      <c r="MMU304" s="178"/>
      <c r="MMV304" s="177"/>
      <c r="MMW304" s="178"/>
      <c r="MMX304" s="177"/>
      <c r="MMY304" s="178"/>
      <c r="MMZ304" s="180"/>
      <c r="MNA304" s="181"/>
      <c r="MNB304" s="181"/>
      <c r="MNC304" s="176"/>
      <c r="MND304" s="177"/>
      <c r="MNE304" s="178"/>
      <c r="MNF304" s="177"/>
      <c r="MNG304" s="177"/>
      <c r="MNH304" s="177"/>
      <c r="MNI304" s="177"/>
      <c r="MNJ304" s="177"/>
      <c r="MNK304" s="177"/>
      <c r="MNL304" s="177"/>
      <c r="MNM304" s="177"/>
      <c r="MNN304" s="177"/>
      <c r="MNO304" s="177"/>
      <c r="MNP304" s="177"/>
      <c r="MNQ304" s="177"/>
      <c r="MNR304" s="177"/>
      <c r="MNS304" s="177"/>
      <c r="MNT304" s="178"/>
      <c r="MNU304" s="178"/>
      <c r="MNV304" s="177"/>
      <c r="MNW304" s="177"/>
      <c r="MNX304" s="177"/>
      <c r="MNY304" s="178"/>
      <c r="MNZ304" s="177"/>
      <c r="MOA304" s="178"/>
      <c r="MOB304" s="177"/>
      <c r="MOC304" s="178"/>
      <c r="MOD304" s="177"/>
      <c r="MOE304" s="178"/>
      <c r="MOF304" s="180"/>
      <c r="MOG304" s="181"/>
      <c r="MOH304" s="181"/>
      <c r="MOI304" s="176"/>
      <c r="MOJ304" s="177"/>
      <c r="MOK304" s="178"/>
      <c r="MOL304" s="177"/>
      <c r="MOM304" s="177"/>
      <c r="MON304" s="177"/>
      <c r="MOO304" s="177"/>
      <c r="MOP304" s="177"/>
      <c r="MOQ304" s="177"/>
      <c r="MOR304" s="177"/>
      <c r="MOS304" s="177"/>
      <c r="MOT304" s="177"/>
      <c r="MOU304" s="177"/>
      <c r="MOV304" s="177"/>
      <c r="MOW304" s="177"/>
      <c r="MOX304" s="177"/>
      <c r="MOY304" s="177"/>
      <c r="MOZ304" s="178"/>
      <c r="MPA304" s="178"/>
      <c r="MPB304" s="177"/>
      <c r="MPC304" s="177"/>
      <c r="MPD304" s="177"/>
      <c r="MPE304" s="178"/>
      <c r="MPF304" s="177"/>
      <c r="MPG304" s="178"/>
      <c r="MPH304" s="177"/>
      <c r="MPI304" s="178"/>
      <c r="MPJ304" s="177"/>
      <c r="MPK304" s="178"/>
      <c r="MPL304" s="180"/>
      <c r="MPM304" s="181"/>
      <c r="MPN304" s="181"/>
      <c r="MPO304" s="176"/>
      <c r="MPP304" s="177"/>
      <c r="MPQ304" s="178"/>
      <c r="MPR304" s="177"/>
      <c r="MPS304" s="177"/>
      <c r="MPT304" s="177"/>
      <c r="MPU304" s="177"/>
      <c r="MPV304" s="177"/>
      <c r="MPW304" s="177"/>
      <c r="MPX304" s="177"/>
      <c r="MPY304" s="177"/>
      <c r="MPZ304" s="177"/>
      <c r="MQA304" s="177"/>
      <c r="MQB304" s="177"/>
      <c r="MQC304" s="177"/>
      <c r="MQD304" s="177"/>
      <c r="MQE304" s="177"/>
      <c r="MQF304" s="178"/>
      <c r="MQG304" s="178"/>
      <c r="MQH304" s="177"/>
      <c r="MQI304" s="177"/>
      <c r="MQJ304" s="177"/>
      <c r="MQK304" s="178"/>
      <c r="MQL304" s="177"/>
      <c r="MQM304" s="178"/>
      <c r="MQN304" s="177"/>
      <c r="MQO304" s="178"/>
      <c r="MQP304" s="177"/>
      <c r="MQQ304" s="178"/>
      <c r="MQR304" s="180"/>
      <c r="MQS304" s="181"/>
      <c r="MQT304" s="181"/>
      <c r="MQU304" s="176"/>
      <c r="MQV304" s="177"/>
      <c r="MQW304" s="178"/>
      <c r="MQX304" s="177"/>
      <c r="MQY304" s="177"/>
      <c r="MQZ304" s="177"/>
      <c r="MRA304" s="177"/>
      <c r="MRB304" s="177"/>
      <c r="MRC304" s="177"/>
      <c r="MRD304" s="177"/>
      <c r="MRE304" s="177"/>
      <c r="MRF304" s="177"/>
      <c r="MRG304" s="177"/>
      <c r="MRH304" s="177"/>
      <c r="MRI304" s="177"/>
      <c r="MRJ304" s="177"/>
      <c r="MRK304" s="177"/>
      <c r="MRL304" s="178"/>
      <c r="MRM304" s="178"/>
      <c r="MRN304" s="177"/>
      <c r="MRO304" s="177"/>
      <c r="MRP304" s="177"/>
      <c r="MRQ304" s="178"/>
      <c r="MRR304" s="177"/>
      <c r="MRS304" s="178"/>
      <c r="MRT304" s="177"/>
      <c r="MRU304" s="178"/>
      <c r="MRV304" s="177"/>
      <c r="MRW304" s="178"/>
      <c r="MRX304" s="180"/>
      <c r="MRY304" s="181"/>
      <c r="MRZ304" s="181"/>
      <c r="MSA304" s="176"/>
      <c r="MSB304" s="177"/>
      <c r="MSC304" s="178"/>
      <c r="MSD304" s="177"/>
      <c r="MSE304" s="177"/>
      <c r="MSF304" s="177"/>
      <c r="MSG304" s="177"/>
      <c r="MSH304" s="177"/>
      <c r="MSI304" s="177"/>
      <c r="MSJ304" s="177"/>
      <c r="MSK304" s="177"/>
      <c r="MSL304" s="177"/>
      <c r="MSM304" s="177"/>
      <c r="MSN304" s="177"/>
      <c r="MSO304" s="177"/>
      <c r="MSP304" s="177"/>
      <c r="MSQ304" s="177"/>
      <c r="MSR304" s="178"/>
      <c r="MSS304" s="178"/>
      <c r="MST304" s="177"/>
      <c r="MSU304" s="177"/>
      <c r="MSV304" s="177"/>
      <c r="MSW304" s="178"/>
      <c r="MSX304" s="177"/>
      <c r="MSY304" s="178"/>
      <c r="MSZ304" s="177"/>
      <c r="MTA304" s="178"/>
      <c r="MTB304" s="177"/>
      <c r="MTC304" s="178"/>
      <c r="MTD304" s="180"/>
      <c r="MTE304" s="181"/>
      <c r="MTF304" s="181"/>
      <c r="MTG304" s="176"/>
      <c r="MTH304" s="177"/>
      <c r="MTI304" s="178"/>
      <c r="MTJ304" s="177"/>
      <c r="MTK304" s="177"/>
      <c r="MTL304" s="177"/>
      <c r="MTM304" s="177"/>
      <c r="MTN304" s="177"/>
      <c r="MTO304" s="177"/>
      <c r="MTP304" s="177"/>
      <c r="MTQ304" s="177"/>
      <c r="MTR304" s="177"/>
      <c r="MTS304" s="177"/>
      <c r="MTT304" s="177"/>
      <c r="MTU304" s="177"/>
      <c r="MTV304" s="177"/>
      <c r="MTW304" s="177"/>
      <c r="MTX304" s="178"/>
      <c r="MTY304" s="178"/>
      <c r="MTZ304" s="177"/>
      <c r="MUA304" s="177"/>
      <c r="MUB304" s="177"/>
      <c r="MUC304" s="178"/>
      <c r="MUD304" s="177"/>
      <c r="MUE304" s="178"/>
      <c r="MUF304" s="177"/>
      <c r="MUG304" s="178"/>
      <c r="MUH304" s="177"/>
      <c r="MUI304" s="178"/>
      <c r="MUJ304" s="180"/>
      <c r="MUK304" s="181"/>
      <c r="MUL304" s="181"/>
      <c r="MUM304" s="176"/>
      <c r="MUN304" s="177"/>
      <c r="MUO304" s="178"/>
      <c r="MUP304" s="177"/>
      <c r="MUQ304" s="177"/>
      <c r="MUR304" s="177"/>
      <c r="MUS304" s="177"/>
      <c r="MUT304" s="177"/>
      <c r="MUU304" s="177"/>
      <c r="MUV304" s="177"/>
      <c r="MUW304" s="177"/>
      <c r="MUX304" s="177"/>
      <c r="MUY304" s="177"/>
      <c r="MUZ304" s="177"/>
      <c r="MVA304" s="177"/>
      <c r="MVB304" s="177"/>
      <c r="MVC304" s="177"/>
      <c r="MVD304" s="178"/>
      <c r="MVE304" s="178"/>
      <c r="MVF304" s="177"/>
      <c r="MVG304" s="177"/>
      <c r="MVH304" s="177"/>
      <c r="MVI304" s="178"/>
      <c r="MVJ304" s="177"/>
      <c r="MVK304" s="178"/>
      <c r="MVL304" s="177"/>
      <c r="MVM304" s="178"/>
      <c r="MVN304" s="177"/>
      <c r="MVO304" s="178"/>
      <c r="MVP304" s="180"/>
      <c r="MVQ304" s="181"/>
      <c r="MVR304" s="181"/>
      <c r="MVS304" s="176"/>
      <c r="MVT304" s="177"/>
      <c r="MVU304" s="178"/>
      <c r="MVV304" s="177"/>
      <c r="MVW304" s="177"/>
      <c r="MVX304" s="177"/>
      <c r="MVY304" s="177"/>
      <c r="MVZ304" s="177"/>
      <c r="MWA304" s="177"/>
      <c r="MWB304" s="177"/>
      <c r="MWC304" s="177"/>
      <c r="MWD304" s="177"/>
      <c r="MWE304" s="177"/>
      <c r="MWF304" s="177"/>
      <c r="MWG304" s="177"/>
      <c r="MWH304" s="177"/>
      <c r="MWI304" s="177"/>
      <c r="MWJ304" s="178"/>
      <c r="MWK304" s="178"/>
      <c r="MWL304" s="177"/>
      <c r="MWM304" s="177"/>
      <c r="MWN304" s="177"/>
      <c r="MWO304" s="178"/>
      <c r="MWP304" s="177"/>
      <c r="MWQ304" s="178"/>
      <c r="MWR304" s="177"/>
      <c r="MWS304" s="178"/>
      <c r="MWT304" s="177"/>
      <c r="MWU304" s="178"/>
      <c r="MWV304" s="180"/>
      <c r="MWW304" s="181"/>
      <c r="MWX304" s="181"/>
      <c r="MWY304" s="176"/>
      <c r="MWZ304" s="177"/>
      <c r="MXA304" s="178"/>
      <c r="MXB304" s="177"/>
      <c r="MXC304" s="177"/>
      <c r="MXD304" s="177"/>
      <c r="MXE304" s="177"/>
      <c r="MXF304" s="177"/>
      <c r="MXG304" s="177"/>
      <c r="MXH304" s="177"/>
      <c r="MXI304" s="177"/>
      <c r="MXJ304" s="177"/>
      <c r="MXK304" s="177"/>
      <c r="MXL304" s="177"/>
      <c r="MXM304" s="177"/>
      <c r="MXN304" s="177"/>
      <c r="MXO304" s="177"/>
      <c r="MXP304" s="178"/>
      <c r="MXQ304" s="178"/>
      <c r="MXR304" s="177"/>
      <c r="MXS304" s="177"/>
      <c r="MXT304" s="177"/>
      <c r="MXU304" s="178"/>
      <c r="MXV304" s="177"/>
      <c r="MXW304" s="178"/>
      <c r="MXX304" s="177"/>
      <c r="MXY304" s="178"/>
      <c r="MXZ304" s="177"/>
      <c r="MYA304" s="178"/>
      <c r="MYB304" s="180"/>
      <c r="MYC304" s="181"/>
      <c r="MYD304" s="181"/>
      <c r="MYE304" s="176"/>
      <c r="MYF304" s="177"/>
      <c r="MYG304" s="178"/>
      <c r="MYH304" s="177"/>
      <c r="MYI304" s="177"/>
      <c r="MYJ304" s="177"/>
      <c r="MYK304" s="177"/>
      <c r="MYL304" s="177"/>
      <c r="MYM304" s="177"/>
      <c r="MYN304" s="177"/>
      <c r="MYO304" s="177"/>
      <c r="MYP304" s="177"/>
      <c r="MYQ304" s="177"/>
      <c r="MYR304" s="177"/>
      <c r="MYS304" s="177"/>
      <c r="MYT304" s="177"/>
      <c r="MYU304" s="177"/>
      <c r="MYV304" s="178"/>
      <c r="MYW304" s="178"/>
      <c r="MYX304" s="177"/>
      <c r="MYY304" s="177"/>
      <c r="MYZ304" s="177"/>
      <c r="MZA304" s="178"/>
      <c r="MZB304" s="177"/>
      <c r="MZC304" s="178"/>
      <c r="MZD304" s="177"/>
      <c r="MZE304" s="178"/>
      <c r="MZF304" s="177"/>
      <c r="MZG304" s="178"/>
      <c r="MZH304" s="180"/>
      <c r="MZI304" s="181"/>
      <c r="MZJ304" s="181"/>
      <c r="MZK304" s="176"/>
      <c r="MZL304" s="177"/>
      <c r="MZM304" s="178"/>
      <c r="MZN304" s="177"/>
      <c r="MZO304" s="177"/>
      <c r="MZP304" s="177"/>
      <c r="MZQ304" s="177"/>
      <c r="MZR304" s="177"/>
      <c r="MZS304" s="177"/>
      <c r="MZT304" s="177"/>
      <c r="MZU304" s="177"/>
      <c r="MZV304" s="177"/>
      <c r="MZW304" s="177"/>
      <c r="MZX304" s="177"/>
      <c r="MZY304" s="177"/>
      <c r="MZZ304" s="177"/>
      <c r="NAA304" s="177"/>
      <c r="NAB304" s="178"/>
      <c r="NAC304" s="178"/>
      <c r="NAD304" s="177"/>
      <c r="NAE304" s="177"/>
      <c r="NAF304" s="177"/>
      <c r="NAG304" s="178"/>
      <c r="NAH304" s="177"/>
      <c r="NAI304" s="178"/>
      <c r="NAJ304" s="177"/>
      <c r="NAK304" s="178"/>
      <c r="NAL304" s="177"/>
      <c r="NAM304" s="178"/>
      <c r="NAN304" s="180"/>
      <c r="NAO304" s="181"/>
      <c r="NAP304" s="181"/>
      <c r="NAQ304" s="176"/>
      <c r="NAR304" s="177"/>
      <c r="NAS304" s="178"/>
      <c r="NAT304" s="177"/>
      <c r="NAU304" s="177"/>
      <c r="NAV304" s="177"/>
      <c r="NAW304" s="177"/>
      <c r="NAX304" s="177"/>
      <c r="NAY304" s="177"/>
      <c r="NAZ304" s="177"/>
      <c r="NBA304" s="177"/>
      <c r="NBB304" s="177"/>
      <c r="NBC304" s="177"/>
      <c r="NBD304" s="177"/>
      <c r="NBE304" s="177"/>
      <c r="NBF304" s="177"/>
      <c r="NBG304" s="177"/>
      <c r="NBH304" s="178"/>
      <c r="NBI304" s="178"/>
      <c r="NBJ304" s="177"/>
      <c r="NBK304" s="177"/>
      <c r="NBL304" s="177"/>
      <c r="NBM304" s="178"/>
      <c r="NBN304" s="177"/>
      <c r="NBO304" s="178"/>
      <c r="NBP304" s="177"/>
      <c r="NBQ304" s="178"/>
      <c r="NBR304" s="177"/>
      <c r="NBS304" s="178"/>
      <c r="NBT304" s="180"/>
      <c r="NBU304" s="181"/>
      <c r="NBV304" s="181"/>
      <c r="NBW304" s="176"/>
      <c r="NBX304" s="177"/>
      <c r="NBY304" s="178"/>
      <c r="NBZ304" s="177"/>
      <c r="NCA304" s="177"/>
      <c r="NCB304" s="177"/>
      <c r="NCC304" s="177"/>
      <c r="NCD304" s="177"/>
      <c r="NCE304" s="177"/>
      <c r="NCF304" s="177"/>
      <c r="NCG304" s="177"/>
      <c r="NCH304" s="177"/>
      <c r="NCI304" s="177"/>
      <c r="NCJ304" s="177"/>
      <c r="NCK304" s="177"/>
      <c r="NCL304" s="177"/>
      <c r="NCM304" s="177"/>
      <c r="NCN304" s="178"/>
      <c r="NCO304" s="178"/>
      <c r="NCP304" s="177"/>
      <c r="NCQ304" s="177"/>
      <c r="NCR304" s="177"/>
      <c r="NCS304" s="178"/>
      <c r="NCT304" s="177"/>
      <c r="NCU304" s="178"/>
      <c r="NCV304" s="177"/>
      <c r="NCW304" s="178"/>
      <c r="NCX304" s="177"/>
      <c r="NCY304" s="178"/>
      <c r="NCZ304" s="180"/>
      <c r="NDA304" s="181"/>
      <c r="NDB304" s="181"/>
      <c r="NDC304" s="176"/>
      <c r="NDD304" s="177"/>
      <c r="NDE304" s="178"/>
      <c r="NDF304" s="177"/>
      <c r="NDG304" s="177"/>
      <c r="NDH304" s="177"/>
      <c r="NDI304" s="177"/>
      <c r="NDJ304" s="177"/>
      <c r="NDK304" s="177"/>
      <c r="NDL304" s="177"/>
      <c r="NDM304" s="177"/>
      <c r="NDN304" s="177"/>
      <c r="NDO304" s="177"/>
      <c r="NDP304" s="177"/>
      <c r="NDQ304" s="177"/>
      <c r="NDR304" s="177"/>
      <c r="NDS304" s="177"/>
      <c r="NDT304" s="178"/>
      <c r="NDU304" s="178"/>
      <c r="NDV304" s="177"/>
      <c r="NDW304" s="177"/>
      <c r="NDX304" s="177"/>
      <c r="NDY304" s="178"/>
      <c r="NDZ304" s="177"/>
      <c r="NEA304" s="178"/>
      <c r="NEB304" s="177"/>
      <c r="NEC304" s="178"/>
      <c r="NED304" s="177"/>
      <c r="NEE304" s="178"/>
      <c r="NEF304" s="180"/>
      <c r="NEG304" s="181"/>
      <c r="NEH304" s="181"/>
      <c r="NEI304" s="176"/>
      <c r="NEJ304" s="177"/>
      <c r="NEK304" s="178"/>
      <c r="NEL304" s="177"/>
      <c r="NEM304" s="177"/>
      <c r="NEN304" s="177"/>
      <c r="NEO304" s="177"/>
      <c r="NEP304" s="177"/>
      <c r="NEQ304" s="177"/>
      <c r="NER304" s="177"/>
      <c r="NES304" s="177"/>
      <c r="NET304" s="177"/>
      <c r="NEU304" s="177"/>
      <c r="NEV304" s="177"/>
      <c r="NEW304" s="177"/>
      <c r="NEX304" s="177"/>
      <c r="NEY304" s="177"/>
      <c r="NEZ304" s="178"/>
      <c r="NFA304" s="178"/>
      <c r="NFB304" s="177"/>
      <c r="NFC304" s="177"/>
      <c r="NFD304" s="177"/>
      <c r="NFE304" s="178"/>
      <c r="NFF304" s="177"/>
      <c r="NFG304" s="178"/>
      <c r="NFH304" s="177"/>
      <c r="NFI304" s="178"/>
      <c r="NFJ304" s="177"/>
      <c r="NFK304" s="178"/>
      <c r="NFL304" s="180"/>
      <c r="NFM304" s="181"/>
      <c r="NFN304" s="181"/>
      <c r="NFO304" s="176"/>
      <c r="NFP304" s="177"/>
      <c r="NFQ304" s="178"/>
      <c r="NFR304" s="177"/>
      <c r="NFS304" s="177"/>
      <c r="NFT304" s="177"/>
      <c r="NFU304" s="177"/>
      <c r="NFV304" s="177"/>
      <c r="NFW304" s="177"/>
      <c r="NFX304" s="177"/>
      <c r="NFY304" s="177"/>
      <c r="NFZ304" s="177"/>
      <c r="NGA304" s="177"/>
      <c r="NGB304" s="177"/>
      <c r="NGC304" s="177"/>
      <c r="NGD304" s="177"/>
      <c r="NGE304" s="177"/>
      <c r="NGF304" s="178"/>
      <c r="NGG304" s="178"/>
      <c r="NGH304" s="177"/>
      <c r="NGI304" s="177"/>
      <c r="NGJ304" s="177"/>
      <c r="NGK304" s="178"/>
      <c r="NGL304" s="177"/>
      <c r="NGM304" s="178"/>
      <c r="NGN304" s="177"/>
      <c r="NGO304" s="178"/>
      <c r="NGP304" s="177"/>
      <c r="NGQ304" s="178"/>
      <c r="NGR304" s="180"/>
      <c r="NGS304" s="181"/>
      <c r="NGT304" s="181"/>
      <c r="NGU304" s="176"/>
      <c r="NGV304" s="177"/>
      <c r="NGW304" s="178"/>
      <c r="NGX304" s="177"/>
      <c r="NGY304" s="177"/>
      <c r="NGZ304" s="177"/>
      <c r="NHA304" s="177"/>
      <c r="NHB304" s="177"/>
      <c r="NHC304" s="177"/>
      <c r="NHD304" s="177"/>
      <c r="NHE304" s="177"/>
      <c r="NHF304" s="177"/>
      <c r="NHG304" s="177"/>
      <c r="NHH304" s="177"/>
      <c r="NHI304" s="177"/>
      <c r="NHJ304" s="177"/>
      <c r="NHK304" s="177"/>
      <c r="NHL304" s="178"/>
      <c r="NHM304" s="178"/>
      <c r="NHN304" s="177"/>
      <c r="NHO304" s="177"/>
      <c r="NHP304" s="177"/>
      <c r="NHQ304" s="178"/>
      <c r="NHR304" s="177"/>
      <c r="NHS304" s="178"/>
      <c r="NHT304" s="177"/>
      <c r="NHU304" s="178"/>
      <c r="NHV304" s="177"/>
      <c r="NHW304" s="178"/>
      <c r="NHX304" s="180"/>
      <c r="NHY304" s="181"/>
      <c r="NHZ304" s="181"/>
      <c r="NIA304" s="176"/>
      <c r="NIB304" s="177"/>
      <c r="NIC304" s="178"/>
      <c r="NID304" s="177"/>
      <c r="NIE304" s="177"/>
      <c r="NIF304" s="177"/>
      <c r="NIG304" s="177"/>
      <c r="NIH304" s="177"/>
      <c r="NII304" s="177"/>
      <c r="NIJ304" s="177"/>
      <c r="NIK304" s="177"/>
      <c r="NIL304" s="177"/>
      <c r="NIM304" s="177"/>
      <c r="NIN304" s="177"/>
      <c r="NIO304" s="177"/>
      <c r="NIP304" s="177"/>
      <c r="NIQ304" s="177"/>
      <c r="NIR304" s="178"/>
      <c r="NIS304" s="178"/>
      <c r="NIT304" s="177"/>
      <c r="NIU304" s="177"/>
      <c r="NIV304" s="177"/>
      <c r="NIW304" s="178"/>
      <c r="NIX304" s="177"/>
      <c r="NIY304" s="178"/>
      <c r="NIZ304" s="177"/>
      <c r="NJA304" s="178"/>
      <c r="NJB304" s="177"/>
      <c r="NJC304" s="178"/>
      <c r="NJD304" s="180"/>
      <c r="NJE304" s="181"/>
      <c r="NJF304" s="181"/>
      <c r="NJG304" s="176"/>
      <c r="NJH304" s="177"/>
      <c r="NJI304" s="178"/>
      <c r="NJJ304" s="177"/>
      <c r="NJK304" s="177"/>
      <c r="NJL304" s="177"/>
      <c r="NJM304" s="177"/>
      <c r="NJN304" s="177"/>
      <c r="NJO304" s="177"/>
      <c r="NJP304" s="177"/>
      <c r="NJQ304" s="177"/>
      <c r="NJR304" s="177"/>
      <c r="NJS304" s="177"/>
      <c r="NJT304" s="177"/>
      <c r="NJU304" s="177"/>
      <c r="NJV304" s="177"/>
      <c r="NJW304" s="177"/>
      <c r="NJX304" s="178"/>
      <c r="NJY304" s="178"/>
      <c r="NJZ304" s="177"/>
      <c r="NKA304" s="177"/>
      <c r="NKB304" s="177"/>
      <c r="NKC304" s="178"/>
      <c r="NKD304" s="177"/>
      <c r="NKE304" s="178"/>
      <c r="NKF304" s="177"/>
      <c r="NKG304" s="178"/>
      <c r="NKH304" s="177"/>
      <c r="NKI304" s="178"/>
      <c r="NKJ304" s="180"/>
      <c r="NKK304" s="181"/>
      <c r="NKL304" s="181"/>
      <c r="NKM304" s="176"/>
      <c r="NKN304" s="177"/>
      <c r="NKO304" s="178"/>
      <c r="NKP304" s="177"/>
      <c r="NKQ304" s="177"/>
      <c r="NKR304" s="177"/>
      <c r="NKS304" s="177"/>
      <c r="NKT304" s="177"/>
      <c r="NKU304" s="177"/>
      <c r="NKV304" s="177"/>
      <c r="NKW304" s="177"/>
      <c r="NKX304" s="177"/>
      <c r="NKY304" s="177"/>
      <c r="NKZ304" s="177"/>
      <c r="NLA304" s="177"/>
      <c r="NLB304" s="177"/>
      <c r="NLC304" s="177"/>
      <c r="NLD304" s="178"/>
      <c r="NLE304" s="178"/>
      <c r="NLF304" s="177"/>
      <c r="NLG304" s="177"/>
      <c r="NLH304" s="177"/>
      <c r="NLI304" s="178"/>
      <c r="NLJ304" s="177"/>
      <c r="NLK304" s="178"/>
      <c r="NLL304" s="177"/>
      <c r="NLM304" s="178"/>
      <c r="NLN304" s="177"/>
      <c r="NLO304" s="178"/>
      <c r="NLP304" s="180"/>
      <c r="NLQ304" s="181"/>
      <c r="NLR304" s="181"/>
      <c r="NLS304" s="176"/>
      <c r="NLT304" s="177"/>
      <c r="NLU304" s="178"/>
      <c r="NLV304" s="177"/>
      <c r="NLW304" s="177"/>
      <c r="NLX304" s="177"/>
      <c r="NLY304" s="177"/>
      <c r="NLZ304" s="177"/>
      <c r="NMA304" s="177"/>
      <c r="NMB304" s="177"/>
      <c r="NMC304" s="177"/>
      <c r="NMD304" s="177"/>
      <c r="NME304" s="177"/>
      <c r="NMF304" s="177"/>
      <c r="NMG304" s="177"/>
      <c r="NMH304" s="177"/>
      <c r="NMI304" s="177"/>
      <c r="NMJ304" s="178"/>
      <c r="NMK304" s="178"/>
      <c r="NML304" s="177"/>
      <c r="NMM304" s="177"/>
      <c r="NMN304" s="177"/>
      <c r="NMO304" s="178"/>
      <c r="NMP304" s="177"/>
      <c r="NMQ304" s="178"/>
      <c r="NMR304" s="177"/>
      <c r="NMS304" s="178"/>
      <c r="NMT304" s="177"/>
      <c r="NMU304" s="178"/>
      <c r="NMV304" s="180"/>
      <c r="NMW304" s="181"/>
      <c r="NMX304" s="181"/>
      <c r="NMY304" s="176"/>
      <c r="NMZ304" s="177"/>
      <c r="NNA304" s="178"/>
      <c r="NNB304" s="177"/>
      <c r="NNC304" s="177"/>
      <c r="NND304" s="177"/>
      <c r="NNE304" s="177"/>
      <c r="NNF304" s="177"/>
      <c r="NNG304" s="177"/>
      <c r="NNH304" s="177"/>
      <c r="NNI304" s="177"/>
      <c r="NNJ304" s="177"/>
      <c r="NNK304" s="177"/>
      <c r="NNL304" s="177"/>
      <c r="NNM304" s="177"/>
      <c r="NNN304" s="177"/>
      <c r="NNO304" s="177"/>
      <c r="NNP304" s="178"/>
      <c r="NNQ304" s="178"/>
      <c r="NNR304" s="177"/>
      <c r="NNS304" s="177"/>
      <c r="NNT304" s="177"/>
      <c r="NNU304" s="178"/>
      <c r="NNV304" s="177"/>
      <c r="NNW304" s="178"/>
      <c r="NNX304" s="177"/>
      <c r="NNY304" s="178"/>
      <c r="NNZ304" s="177"/>
      <c r="NOA304" s="178"/>
      <c r="NOB304" s="180"/>
      <c r="NOC304" s="181"/>
      <c r="NOD304" s="181"/>
      <c r="NOE304" s="176"/>
      <c r="NOF304" s="177"/>
      <c r="NOG304" s="178"/>
      <c r="NOH304" s="177"/>
      <c r="NOI304" s="177"/>
      <c r="NOJ304" s="177"/>
      <c r="NOK304" s="177"/>
      <c r="NOL304" s="177"/>
      <c r="NOM304" s="177"/>
      <c r="NON304" s="177"/>
      <c r="NOO304" s="177"/>
      <c r="NOP304" s="177"/>
      <c r="NOQ304" s="177"/>
      <c r="NOR304" s="177"/>
      <c r="NOS304" s="177"/>
      <c r="NOT304" s="177"/>
      <c r="NOU304" s="177"/>
      <c r="NOV304" s="178"/>
      <c r="NOW304" s="178"/>
      <c r="NOX304" s="177"/>
      <c r="NOY304" s="177"/>
      <c r="NOZ304" s="177"/>
      <c r="NPA304" s="178"/>
      <c r="NPB304" s="177"/>
      <c r="NPC304" s="178"/>
      <c r="NPD304" s="177"/>
      <c r="NPE304" s="178"/>
      <c r="NPF304" s="177"/>
      <c r="NPG304" s="178"/>
      <c r="NPH304" s="180"/>
      <c r="NPI304" s="181"/>
      <c r="NPJ304" s="181"/>
      <c r="NPK304" s="176"/>
      <c r="NPL304" s="177"/>
      <c r="NPM304" s="178"/>
      <c r="NPN304" s="177"/>
      <c r="NPO304" s="177"/>
      <c r="NPP304" s="177"/>
      <c r="NPQ304" s="177"/>
      <c r="NPR304" s="177"/>
      <c r="NPS304" s="177"/>
      <c r="NPT304" s="177"/>
      <c r="NPU304" s="177"/>
      <c r="NPV304" s="177"/>
      <c r="NPW304" s="177"/>
      <c r="NPX304" s="177"/>
      <c r="NPY304" s="177"/>
      <c r="NPZ304" s="177"/>
      <c r="NQA304" s="177"/>
      <c r="NQB304" s="178"/>
      <c r="NQC304" s="178"/>
      <c r="NQD304" s="177"/>
      <c r="NQE304" s="177"/>
      <c r="NQF304" s="177"/>
      <c r="NQG304" s="178"/>
      <c r="NQH304" s="177"/>
      <c r="NQI304" s="178"/>
      <c r="NQJ304" s="177"/>
      <c r="NQK304" s="178"/>
      <c r="NQL304" s="177"/>
      <c r="NQM304" s="178"/>
      <c r="NQN304" s="180"/>
      <c r="NQO304" s="181"/>
      <c r="NQP304" s="181"/>
      <c r="NQQ304" s="176"/>
      <c r="NQR304" s="177"/>
      <c r="NQS304" s="178"/>
      <c r="NQT304" s="177"/>
      <c r="NQU304" s="177"/>
      <c r="NQV304" s="177"/>
      <c r="NQW304" s="177"/>
      <c r="NQX304" s="177"/>
      <c r="NQY304" s="177"/>
      <c r="NQZ304" s="177"/>
      <c r="NRA304" s="177"/>
      <c r="NRB304" s="177"/>
      <c r="NRC304" s="177"/>
      <c r="NRD304" s="177"/>
      <c r="NRE304" s="177"/>
      <c r="NRF304" s="177"/>
      <c r="NRG304" s="177"/>
      <c r="NRH304" s="178"/>
      <c r="NRI304" s="178"/>
      <c r="NRJ304" s="177"/>
      <c r="NRK304" s="177"/>
      <c r="NRL304" s="177"/>
      <c r="NRM304" s="178"/>
      <c r="NRN304" s="177"/>
      <c r="NRO304" s="178"/>
      <c r="NRP304" s="177"/>
      <c r="NRQ304" s="178"/>
      <c r="NRR304" s="177"/>
      <c r="NRS304" s="178"/>
      <c r="NRT304" s="180"/>
      <c r="NRU304" s="181"/>
      <c r="NRV304" s="181"/>
      <c r="NRW304" s="176"/>
      <c r="NRX304" s="177"/>
      <c r="NRY304" s="178"/>
      <c r="NRZ304" s="177"/>
      <c r="NSA304" s="177"/>
      <c r="NSB304" s="177"/>
      <c r="NSC304" s="177"/>
      <c r="NSD304" s="177"/>
      <c r="NSE304" s="177"/>
      <c r="NSF304" s="177"/>
      <c r="NSG304" s="177"/>
      <c r="NSH304" s="177"/>
      <c r="NSI304" s="177"/>
      <c r="NSJ304" s="177"/>
      <c r="NSK304" s="177"/>
      <c r="NSL304" s="177"/>
      <c r="NSM304" s="177"/>
      <c r="NSN304" s="178"/>
      <c r="NSO304" s="178"/>
      <c r="NSP304" s="177"/>
      <c r="NSQ304" s="177"/>
      <c r="NSR304" s="177"/>
      <c r="NSS304" s="178"/>
      <c r="NST304" s="177"/>
      <c r="NSU304" s="178"/>
      <c r="NSV304" s="177"/>
      <c r="NSW304" s="178"/>
      <c r="NSX304" s="177"/>
      <c r="NSY304" s="178"/>
      <c r="NSZ304" s="180"/>
      <c r="NTA304" s="181"/>
      <c r="NTB304" s="181"/>
      <c r="NTC304" s="176"/>
      <c r="NTD304" s="177"/>
      <c r="NTE304" s="178"/>
      <c r="NTF304" s="177"/>
      <c r="NTG304" s="177"/>
      <c r="NTH304" s="177"/>
      <c r="NTI304" s="177"/>
      <c r="NTJ304" s="177"/>
      <c r="NTK304" s="177"/>
      <c r="NTL304" s="177"/>
      <c r="NTM304" s="177"/>
      <c r="NTN304" s="177"/>
      <c r="NTO304" s="177"/>
      <c r="NTP304" s="177"/>
      <c r="NTQ304" s="177"/>
      <c r="NTR304" s="177"/>
      <c r="NTS304" s="177"/>
      <c r="NTT304" s="178"/>
      <c r="NTU304" s="178"/>
      <c r="NTV304" s="177"/>
      <c r="NTW304" s="177"/>
      <c r="NTX304" s="177"/>
      <c r="NTY304" s="178"/>
      <c r="NTZ304" s="177"/>
      <c r="NUA304" s="178"/>
      <c r="NUB304" s="177"/>
      <c r="NUC304" s="178"/>
      <c r="NUD304" s="177"/>
      <c r="NUE304" s="178"/>
      <c r="NUF304" s="180"/>
      <c r="NUG304" s="181"/>
      <c r="NUH304" s="181"/>
      <c r="NUI304" s="176"/>
      <c r="NUJ304" s="177"/>
      <c r="NUK304" s="178"/>
      <c r="NUL304" s="177"/>
      <c r="NUM304" s="177"/>
      <c r="NUN304" s="177"/>
      <c r="NUO304" s="177"/>
      <c r="NUP304" s="177"/>
      <c r="NUQ304" s="177"/>
      <c r="NUR304" s="177"/>
      <c r="NUS304" s="177"/>
      <c r="NUT304" s="177"/>
      <c r="NUU304" s="177"/>
      <c r="NUV304" s="177"/>
      <c r="NUW304" s="177"/>
      <c r="NUX304" s="177"/>
      <c r="NUY304" s="177"/>
      <c r="NUZ304" s="178"/>
      <c r="NVA304" s="178"/>
      <c r="NVB304" s="177"/>
      <c r="NVC304" s="177"/>
      <c r="NVD304" s="177"/>
      <c r="NVE304" s="178"/>
      <c r="NVF304" s="177"/>
      <c r="NVG304" s="178"/>
      <c r="NVH304" s="177"/>
      <c r="NVI304" s="178"/>
      <c r="NVJ304" s="177"/>
      <c r="NVK304" s="178"/>
      <c r="NVL304" s="180"/>
      <c r="NVM304" s="181"/>
      <c r="NVN304" s="181"/>
      <c r="NVO304" s="176"/>
      <c r="NVP304" s="177"/>
      <c r="NVQ304" s="178"/>
      <c r="NVR304" s="177"/>
      <c r="NVS304" s="177"/>
      <c r="NVT304" s="177"/>
      <c r="NVU304" s="177"/>
      <c r="NVV304" s="177"/>
      <c r="NVW304" s="177"/>
      <c r="NVX304" s="177"/>
      <c r="NVY304" s="177"/>
      <c r="NVZ304" s="177"/>
      <c r="NWA304" s="177"/>
      <c r="NWB304" s="177"/>
      <c r="NWC304" s="177"/>
      <c r="NWD304" s="177"/>
      <c r="NWE304" s="177"/>
      <c r="NWF304" s="178"/>
      <c r="NWG304" s="178"/>
      <c r="NWH304" s="177"/>
      <c r="NWI304" s="177"/>
      <c r="NWJ304" s="177"/>
      <c r="NWK304" s="178"/>
      <c r="NWL304" s="177"/>
      <c r="NWM304" s="178"/>
      <c r="NWN304" s="177"/>
      <c r="NWO304" s="178"/>
      <c r="NWP304" s="177"/>
      <c r="NWQ304" s="178"/>
      <c r="NWR304" s="180"/>
      <c r="NWS304" s="181"/>
      <c r="NWT304" s="181"/>
      <c r="NWU304" s="176"/>
      <c r="NWV304" s="177"/>
      <c r="NWW304" s="178"/>
      <c r="NWX304" s="177"/>
      <c r="NWY304" s="177"/>
      <c r="NWZ304" s="177"/>
      <c r="NXA304" s="177"/>
      <c r="NXB304" s="177"/>
      <c r="NXC304" s="177"/>
      <c r="NXD304" s="177"/>
      <c r="NXE304" s="177"/>
      <c r="NXF304" s="177"/>
      <c r="NXG304" s="177"/>
      <c r="NXH304" s="177"/>
      <c r="NXI304" s="177"/>
      <c r="NXJ304" s="177"/>
      <c r="NXK304" s="177"/>
      <c r="NXL304" s="178"/>
      <c r="NXM304" s="178"/>
      <c r="NXN304" s="177"/>
      <c r="NXO304" s="177"/>
      <c r="NXP304" s="177"/>
      <c r="NXQ304" s="178"/>
      <c r="NXR304" s="177"/>
      <c r="NXS304" s="178"/>
      <c r="NXT304" s="177"/>
      <c r="NXU304" s="178"/>
      <c r="NXV304" s="177"/>
      <c r="NXW304" s="178"/>
      <c r="NXX304" s="180"/>
      <c r="NXY304" s="181"/>
      <c r="NXZ304" s="181"/>
      <c r="NYA304" s="176"/>
      <c r="NYB304" s="177"/>
      <c r="NYC304" s="178"/>
      <c r="NYD304" s="177"/>
      <c r="NYE304" s="177"/>
      <c r="NYF304" s="177"/>
      <c r="NYG304" s="177"/>
      <c r="NYH304" s="177"/>
      <c r="NYI304" s="177"/>
      <c r="NYJ304" s="177"/>
      <c r="NYK304" s="177"/>
      <c r="NYL304" s="177"/>
      <c r="NYM304" s="177"/>
      <c r="NYN304" s="177"/>
      <c r="NYO304" s="177"/>
      <c r="NYP304" s="177"/>
      <c r="NYQ304" s="177"/>
      <c r="NYR304" s="178"/>
      <c r="NYS304" s="178"/>
      <c r="NYT304" s="177"/>
      <c r="NYU304" s="177"/>
      <c r="NYV304" s="177"/>
      <c r="NYW304" s="178"/>
      <c r="NYX304" s="177"/>
      <c r="NYY304" s="178"/>
      <c r="NYZ304" s="177"/>
      <c r="NZA304" s="178"/>
      <c r="NZB304" s="177"/>
      <c r="NZC304" s="178"/>
      <c r="NZD304" s="180"/>
      <c r="NZE304" s="181"/>
      <c r="NZF304" s="181"/>
      <c r="NZG304" s="176"/>
      <c r="NZH304" s="177"/>
      <c r="NZI304" s="178"/>
      <c r="NZJ304" s="177"/>
      <c r="NZK304" s="177"/>
      <c r="NZL304" s="177"/>
      <c r="NZM304" s="177"/>
      <c r="NZN304" s="177"/>
      <c r="NZO304" s="177"/>
      <c r="NZP304" s="177"/>
      <c r="NZQ304" s="177"/>
      <c r="NZR304" s="177"/>
      <c r="NZS304" s="177"/>
      <c r="NZT304" s="177"/>
      <c r="NZU304" s="177"/>
      <c r="NZV304" s="177"/>
      <c r="NZW304" s="177"/>
      <c r="NZX304" s="178"/>
      <c r="NZY304" s="178"/>
      <c r="NZZ304" s="177"/>
      <c r="OAA304" s="177"/>
      <c r="OAB304" s="177"/>
      <c r="OAC304" s="178"/>
      <c r="OAD304" s="177"/>
      <c r="OAE304" s="178"/>
      <c r="OAF304" s="177"/>
      <c r="OAG304" s="178"/>
      <c r="OAH304" s="177"/>
      <c r="OAI304" s="178"/>
      <c r="OAJ304" s="180"/>
      <c r="OAK304" s="181"/>
      <c r="OAL304" s="181"/>
      <c r="OAM304" s="176"/>
      <c r="OAN304" s="177"/>
      <c r="OAO304" s="178"/>
      <c r="OAP304" s="177"/>
      <c r="OAQ304" s="177"/>
      <c r="OAR304" s="177"/>
      <c r="OAS304" s="177"/>
      <c r="OAT304" s="177"/>
      <c r="OAU304" s="177"/>
      <c r="OAV304" s="177"/>
      <c r="OAW304" s="177"/>
      <c r="OAX304" s="177"/>
      <c r="OAY304" s="177"/>
      <c r="OAZ304" s="177"/>
      <c r="OBA304" s="177"/>
      <c r="OBB304" s="177"/>
      <c r="OBC304" s="177"/>
      <c r="OBD304" s="178"/>
      <c r="OBE304" s="178"/>
      <c r="OBF304" s="177"/>
      <c r="OBG304" s="177"/>
      <c r="OBH304" s="177"/>
      <c r="OBI304" s="178"/>
      <c r="OBJ304" s="177"/>
      <c r="OBK304" s="178"/>
      <c r="OBL304" s="177"/>
      <c r="OBM304" s="178"/>
      <c r="OBN304" s="177"/>
      <c r="OBO304" s="178"/>
      <c r="OBP304" s="180"/>
      <c r="OBQ304" s="181"/>
      <c r="OBR304" s="181"/>
      <c r="OBS304" s="176"/>
      <c r="OBT304" s="177"/>
      <c r="OBU304" s="178"/>
      <c r="OBV304" s="177"/>
      <c r="OBW304" s="177"/>
      <c r="OBX304" s="177"/>
      <c r="OBY304" s="177"/>
      <c r="OBZ304" s="177"/>
      <c r="OCA304" s="177"/>
      <c r="OCB304" s="177"/>
      <c r="OCC304" s="177"/>
      <c r="OCD304" s="177"/>
      <c r="OCE304" s="177"/>
      <c r="OCF304" s="177"/>
      <c r="OCG304" s="177"/>
      <c r="OCH304" s="177"/>
      <c r="OCI304" s="177"/>
      <c r="OCJ304" s="178"/>
      <c r="OCK304" s="178"/>
      <c r="OCL304" s="177"/>
      <c r="OCM304" s="177"/>
      <c r="OCN304" s="177"/>
      <c r="OCO304" s="178"/>
      <c r="OCP304" s="177"/>
      <c r="OCQ304" s="178"/>
      <c r="OCR304" s="177"/>
      <c r="OCS304" s="178"/>
      <c r="OCT304" s="177"/>
      <c r="OCU304" s="178"/>
      <c r="OCV304" s="180"/>
      <c r="OCW304" s="181"/>
      <c r="OCX304" s="181"/>
      <c r="OCY304" s="176"/>
      <c r="OCZ304" s="177"/>
      <c r="ODA304" s="178"/>
      <c r="ODB304" s="177"/>
      <c r="ODC304" s="177"/>
      <c r="ODD304" s="177"/>
      <c r="ODE304" s="177"/>
      <c r="ODF304" s="177"/>
      <c r="ODG304" s="177"/>
      <c r="ODH304" s="177"/>
      <c r="ODI304" s="177"/>
      <c r="ODJ304" s="177"/>
      <c r="ODK304" s="177"/>
      <c r="ODL304" s="177"/>
      <c r="ODM304" s="177"/>
      <c r="ODN304" s="177"/>
      <c r="ODO304" s="177"/>
      <c r="ODP304" s="178"/>
      <c r="ODQ304" s="178"/>
      <c r="ODR304" s="177"/>
      <c r="ODS304" s="177"/>
      <c r="ODT304" s="177"/>
      <c r="ODU304" s="178"/>
      <c r="ODV304" s="177"/>
      <c r="ODW304" s="178"/>
      <c r="ODX304" s="177"/>
      <c r="ODY304" s="178"/>
      <c r="ODZ304" s="177"/>
      <c r="OEA304" s="178"/>
      <c r="OEB304" s="180"/>
      <c r="OEC304" s="181"/>
      <c r="OED304" s="181"/>
      <c r="OEE304" s="176"/>
      <c r="OEF304" s="177"/>
      <c r="OEG304" s="178"/>
      <c r="OEH304" s="177"/>
      <c r="OEI304" s="177"/>
      <c r="OEJ304" s="177"/>
      <c r="OEK304" s="177"/>
      <c r="OEL304" s="177"/>
      <c r="OEM304" s="177"/>
      <c r="OEN304" s="177"/>
      <c r="OEO304" s="177"/>
      <c r="OEP304" s="177"/>
      <c r="OEQ304" s="177"/>
      <c r="OER304" s="177"/>
      <c r="OES304" s="177"/>
      <c r="OET304" s="177"/>
      <c r="OEU304" s="177"/>
      <c r="OEV304" s="178"/>
      <c r="OEW304" s="178"/>
      <c r="OEX304" s="177"/>
      <c r="OEY304" s="177"/>
      <c r="OEZ304" s="177"/>
      <c r="OFA304" s="178"/>
      <c r="OFB304" s="177"/>
      <c r="OFC304" s="178"/>
      <c r="OFD304" s="177"/>
      <c r="OFE304" s="178"/>
      <c r="OFF304" s="177"/>
      <c r="OFG304" s="178"/>
      <c r="OFH304" s="180"/>
      <c r="OFI304" s="181"/>
      <c r="OFJ304" s="181"/>
      <c r="OFK304" s="176"/>
      <c r="OFL304" s="177"/>
      <c r="OFM304" s="178"/>
      <c r="OFN304" s="177"/>
      <c r="OFO304" s="177"/>
      <c r="OFP304" s="177"/>
      <c r="OFQ304" s="177"/>
      <c r="OFR304" s="177"/>
      <c r="OFS304" s="177"/>
      <c r="OFT304" s="177"/>
      <c r="OFU304" s="177"/>
      <c r="OFV304" s="177"/>
      <c r="OFW304" s="177"/>
      <c r="OFX304" s="177"/>
      <c r="OFY304" s="177"/>
      <c r="OFZ304" s="177"/>
      <c r="OGA304" s="177"/>
      <c r="OGB304" s="178"/>
      <c r="OGC304" s="178"/>
      <c r="OGD304" s="177"/>
      <c r="OGE304" s="177"/>
      <c r="OGF304" s="177"/>
      <c r="OGG304" s="178"/>
      <c r="OGH304" s="177"/>
      <c r="OGI304" s="178"/>
      <c r="OGJ304" s="177"/>
      <c r="OGK304" s="178"/>
      <c r="OGL304" s="177"/>
      <c r="OGM304" s="178"/>
      <c r="OGN304" s="180"/>
      <c r="OGO304" s="181"/>
      <c r="OGP304" s="181"/>
      <c r="OGQ304" s="176"/>
      <c r="OGR304" s="177"/>
      <c r="OGS304" s="178"/>
      <c r="OGT304" s="177"/>
      <c r="OGU304" s="177"/>
      <c r="OGV304" s="177"/>
      <c r="OGW304" s="177"/>
      <c r="OGX304" s="177"/>
      <c r="OGY304" s="177"/>
      <c r="OGZ304" s="177"/>
      <c r="OHA304" s="177"/>
      <c r="OHB304" s="177"/>
      <c r="OHC304" s="177"/>
      <c r="OHD304" s="177"/>
      <c r="OHE304" s="177"/>
      <c r="OHF304" s="177"/>
      <c r="OHG304" s="177"/>
      <c r="OHH304" s="178"/>
      <c r="OHI304" s="178"/>
      <c r="OHJ304" s="177"/>
      <c r="OHK304" s="177"/>
      <c r="OHL304" s="177"/>
      <c r="OHM304" s="178"/>
      <c r="OHN304" s="177"/>
      <c r="OHO304" s="178"/>
      <c r="OHP304" s="177"/>
      <c r="OHQ304" s="178"/>
      <c r="OHR304" s="177"/>
      <c r="OHS304" s="178"/>
      <c r="OHT304" s="180"/>
      <c r="OHU304" s="181"/>
      <c r="OHV304" s="181"/>
      <c r="OHW304" s="176"/>
      <c r="OHX304" s="177"/>
      <c r="OHY304" s="178"/>
      <c r="OHZ304" s="177"/>
      <c r="OIA304" s="177"/>
      <c r="OIB304" s="177"/>
      <c r="OIC304" s="177"/>
      <c r="OID304" s="177"/>
      <c r="OIE304" s="177"/>
      <c r="OIF304" s="177"/>
      <c r="OIG304" s="177"/>
      <c r="OIH304" s="177"/>
      <c r="OII304" s="177"/>
      <c r="OIJ304" s="177"/>
      <c r="OIK304" s="177"/>
      <c r="OIL304" s="177"/>
      <c r="OIM304" s="177"/>
      <c r="OIN304" s="178"/>
      <c r="OIO304" s="178"/>
      <c r="OIP304" s="177"/>
      <c r="OIQ304" s="177"/>
      <c r="OIR304" s="177"/>
      <c r="OIS304" s="178"/>
      <c r="OIT304" s="177"/>
      <c r="OIU304" s="178"/>
      <c r="OIV304" s="177"/>
      <c r="OIW304" s="178"/>
      <c r="OIX304" s="177"/>
      <c r="OIY304" s="178"/>
      <c r="OIZ304" s="180"/>
      <c r="OJA304" s="181"/>
      <c r="OJB304" s="181"/>
      <c r="OJC304" s="176"/>
      <c r="OJD304" s="177"/>
      <c r="OJE304" s="178"/>
      <c r="OJF304" s="177"/>
      <c r="OJG304" s="177"/>
      <c r="OJH304" s="177"/>
      <c r="OJI304" s="177"/>
      <c r="OJJ304" s="177"/>
      <c r="OJK304" s="177"/>
      <c r="OJL304" s="177"/>
      <c r="OJM304" s="177"/>
      <c r="OJN304" s="177"/>
      <c r="OJO304" s="177"/>
      <c r="OJP304" s="177"/>
      <c r="OJQ304" s="177"/>
      <c r="OJR304" s="177"/>
      <c r="OJS304" s="177"/>
      <c r="OJT304" s="178"/>
      <c r="OJU304" s="178"/>
      <c r="OJV304" s="177"/>
      <c r="OJW304" s="177"/>
      <c r="OJX304" s="177"/>
      <c r="OJY304" s="178"/>
      <c r="OJZ304" s="177"/>
      <c r="OKA304" s="178"/>
      <c r="OKB304" s="177"/>
      <c r="OKC304" s="178"/>
      <c r="OKD304" s="177"/>
      <c r="OKE304" s="178"/>
      <c r="OKF304" s="180"/>
      <c r="OKG304" s="181"/>
      <c r="OKH304" s="181"/>
      <c r="OKI304" s="176"/>
      <c r="OKJ304" s="177"/>
      <c r="OKK304" s="178"/>
      <c r="OKL304" s="177"/>
      <c r="OKM304" s="177"/>
      <c r="OKN304" s="177"/>
      <c r="OKO304" s="177"/>
      <c r="OKP304" s="177"/>
      <c r="OKQ304" s="177"/>
      <c r="OKR304" s="177"/>
      <c r="OKS304" s="177"/>
      <c r="OKT304" s="177"/>
      <c r="OKU304" s="177"/>
      <c r="OKV304" s="177"/>
      <c r="OKW304" s="177"/>
      <c r="OKX304" s="177"/>
      <c r="OKY304" s="177"/>
      <c r="OKZ304" s="178"/>
      <c r="OLA304" s="178"/>
      <c r="OLB304" s="177"/>
      <c r="OLC304" s="177"/>
      <c r="OLD304" s="177"/>
      <c r="OLE304" s="178"/>
      <c r="OLF304" s="177"/>
      <c r="OLG304" s="178"/>
      <c r="OLH304" s="177"/>
      <c r="OLI304" s="178"/>
      <c r="OLJ304" s="177"/>
      <c r="OLK304" s="178"/>
      <c r="OLL304" s="180"/>
      <c r="OLM304" s="181"/>
      <c r="OLN304" s="181"/>
      <c r="OLO304" s="176"/>
      <c r="OLP304" s="177"/>
      <c r="OLQ304" s="178"/>
      <c r="OLR304" s="177"/>
      <c r="OLS304" s="177"/>
      <c r="OLT304" s="177"/>
      <c r="OLU304" s="177"/>
      <c r="OLV304" s="177"/>
      <c r="OLW304" s="177"/>
      <c r="OLX304" s="177"/>
      <c r="OLY304" s="177"/>
      <c r="OLZ304" s="177"/>
      <c r="OMA304" s="177"/>
      <c r="OMB304" s="177"/>
      <c r="OMC304" s="177"/>
      <c r="OMD304" s="177"/>
      <c r="OME304" s="177"/>
      <c r="OMF304" s="178"/>
      <c r="OMG304" s="178"/>
      <c r="OMH304" s="177"/>
      <c r="OMI304" s="177"/>
      <c r="OMJ304" s="177"/>
      <c r="OMK304" s="178"/>
      <c r="OML304" s="177"/>
      <c r="OMM304" s="178"/>
      <c r="OMN304" s="177"/>
      <c r="OMO304" s="178"/>
      <c r="OMP304" s="177"/>
      <c r="OMQ304" s="178"/>
      <c r="OMR304" s="180"/>
      <c r="OMS304" s="181"/>
      <c r="OMT304" s="181"/>
      <c r="OMU304" s="176"/>
      <c r="OMV304" s="177"/>
      <c r="OMW304" s="178"/>
      <c r="OMX304" s="177"/>
      <c r="OMY304" s="177"/>
      <c r="OMZ304" s="177"/>
      <c r="ONA304" s="177"/>
      <c r="ONB304" s="177"/>
      <c r="ONC304" s="177"/>
      <c r="OND304" s="177"/>
      <c r="ONE304" s="177"/>
      <c r="ONF304" s="177"/>
      <c r="ONG304" s="177"/>
      <c r="ONH304" s="177"/>
      <c r="ONI304" s="177"/>
      <c r="ONJ304" s="177"/>
      <c r="ONK304" s="177"/>
      <c r="ONL304" s="178"/>
      <c r="ONM304" s="178"/>
      <c r="ONN304" s="177"/>
      <c r="ONO304" s="177"/>
      <c r="ONP304" s="177"/>
      <c r="ONQ304" s="178"/>
      <c r="ONR304" s="177"/>
      <c r="ONS304" s="178"/>
      <c r="ONT304" s="177"/>
      <c r="ONU304" s="178"/>
      <c r="ONV304" s="177"/>
      <c r="ONW304" s="178"/>
      <c r="ONX304" s="180"/>
      <c r="ONY304" s="181"/>
      <c r="ONZ304" s="181"/>
      <c r="OOA304" s="176"/>
      <c r="OOB304" s="177"/>
      <c r="OOC304" s="178"/>
      <c r="OOD304" s="177"/>
      <c r="OOE304" s="177"/>
      <c r="OOF304" s="177"/>
      <c r="OOG304" s="177"/>
      <c r="OOH304" s="177"/>
      <c r="OOI304" s="177"/>
      <c r="OOJ304" s="177"/>
      <c r="OOK304" s="177"/>
      <c r="OOL304" s="177"/>
      <c r="OOM304" s="177"/>
      <c r="OON304" s="177"/>
      <c r="OOO304" s="177"/>
      <c r="OOP304" s="177"/>
      <c r="OOQ304" s="177"/>
      <c r="OOR304" s="178"/>
      <c r="OOS304" s="178"/>
      <c r="OOT304" s="177"/>
      <c r="OOU304" s="177"/>
      <c r="OOV304" s="177"/>
      <c r="OOW304" s="178"/>
      <c r="OOX304" s="177"/>
      <c r="OOY304" s="178"/>
      <c r="OOZ304" s="177"/>
      <c r="OPA304" s="178"/>
      <c r="OPB304" s="177"/>
      <c r="OPC304" s="178"/>
      <c r="OPD304" s="180"/>
      <c r="OPE304" s="181"/>
      <c r="OPF304" s="181"/>
      <c r="OPG304" s="176"/>
      <c r="OPH304" s="177"/>
      <c r="OPI304" s="178"/>
      <c r="OPJ304" s="177"/>
      <c r="OPK304" s="177"/>
      <c r="OPL304" s="177"/>
      <c r="OPM304" s="177"/>
      <c r="OPN304" s="177"/>
      <c r="OPO304" s="177"/>
      <c r="OPP304" s="177"/>
      <c r="OPQ304" s="177"/>
      <c r="OPR304" s="177"/>
      <c r="OPS304" s="177"/>
      <c r="OPT304" s="177"/>
      <c r="OPU304" s="177"/>
      <c r="OPV304" s="177"/>
      <c r="OPW304" s="177"/>
      <c r="OPX304" s="178"/>
      <c r="OPY304" s="178"/>
      <c r="OPZ304" s="177"/>
      <c r="OQA304" s="177"/>
      <c r="OQB304" s="177"/>
      <c r="OQC304" s="178"/>
      <c r="OQD304" s="177"/>
      <c r="OQE304" s="178"/>
      <c r="OQF304" s="177"/>
      <c r="OQG304" s="178"/>
      <c r="OQH304" s="177"/>
      <c r="OQI304" s="178"/>
      <c r="OQJ304" s="180"/>
      <c r="OQK304" s="181"/>
      <c r="OQL304" s="181"/>
      <c r="OQM304" s="176"/>
      <c r="OQN304" s="177"/>
      <c r="OQO304" s="178"/>
      <c r="OQP304" s="177"/>
      <c r="OQQ304" s="177"/>
      <c r="OQR304" s="177"/>
      <c r="OQS304" s="177"/>
      <c r="OQT304" s="177"/>
      <c r="OQU304" s="177"/>
      <c r="OQV304" s="177"/>
      <c r="OQW304" s="177"/>
      <c r="OQX304" s="177"/>
      <c r="OQY304" s="177"/>
      <c r="OQZ304" s="177"/>
      <c r="ORA304" s="177"/>
      <c r="ORB304" s="177"/>
      <c r="ORC304" s="177"/>
      <c r="ORD304" s="178"/>
      <c r="ORE304" s="178"/>
      <c r="ORF304" s="177"/>
      <c r="ORG304" s="177"/>
      <c r="ORH304" s="177"/>
      <c r="ORI304" s="178"/>
      <c r="ORJ304" s="177"/>
      <c r="ORK304" s="178"/>
      <c r="ORL304" s="177"/>
      <c r="ORM304" s="178"/>
      <c r="ORN304" s="177"/>
      <c r="ORO304" s="178"/>
      <c r="ORP304" s="180"/>
      <c r="ORQ304" s="181"/>
      <c r="ORR304" s="181"/>
      <c r="ORS304" s="176"/>
      <c r="ORT304" s="177"/>
      <c r="ORU304" s="178"/>
      <c r="ORV304" s="177"/>
      <c r="ORW304" s="177"/>
      <c r="ORX304" s="177"/>
      <c r="ORY304" s="177"/>
      <c r="ORZ304" s="177"/>
      <c r="OSA304" s="177"/>
      <c r="OSB304" s="177"/>
      <c r="OSC304" s="177"/>
      <c r="OSD304" s="177"/>
      <c r="OSE304" s="177"/>
      <c r="OSF304" s="177"/>
      <c r="OSG304" s="177"/>
      <c r="OSH304" s="177"/>
      <c r="OSI304" s="177"/>
      <c r="OSJ304" s="178"/>
      <c r="OSK304" s="178"/>
      <c r="OSL304" s="177"/>
      <c r="OSM304" s="177"/>
      <c r="OSN304" s="177"/>
      <c r="OSO304" s="178"/>
      <c r="OSP304" s="177"/>
      <c r="OSQ304" s="178"/>
      <c r="OSR304" s="177"/>
      <c r="OSS304" s="178"/>
      <c r="OST304" s="177"/>
      <c r="OSU304" s="178"/>
      <c r="OSV304" s="180"/>
      <c r="OSW304" s="181"/>
      <c r="OSX304" s="181"/>
      <c r="OSY304" s="176"/>
      <c r="OSZ304" s="177"/>
      <c r="OTA304" s="178"/>
      <c r="OTB304" s="177"/>
      <c r="OTC304" s="177"/>
      <c r="OTD304" s="177"/>
      <c r="OTE304" s="177"/>
      <c r="OTF304" s="177"/>
      <c r="OTG304" s="177"/>
      <c r="OTH304" s="177"/>
      <c r="OTI304" s="177"/>
      <c r="OTJ304" s="177"/>
      <c r="OTK304" s="177"/>
      <c r="OTL304" s="177"/>
      <c r="OTM304" s="177"/>
      <c r="OTN304" s="177"/>
      <c r="OTO304" s="177"/>
      <c r="OTP304" s="178"/>
      <c r="OTQ304" s="178"/>
      <c r="OTR304" s="177"/>
      <c r="OTS304" s="177"/>
      <c r="OTT304" s="177"/>
      <c r="OTU304" s="178"/>
      <c r="OTV304" s="177"/>
      <c r="OTW304" s="178"/>
      <c r="OTX304" s="177"/>
      <c r="OTY304" s="178"/>
      <c r="OTZ304" s="177"/>
      <c r="OUA304" s="178"/>
      <c r="OUB304" s="180"/>
      <c r="OUC304" s="181"/>
      <c r="OUD304" s="181"/>
      <c r="OUE304" s="176"/>
      <c r="OUF304" s="177"/>
      <c r="OUG304" s="178"/>
      <c r="OUH304" s="177"/>
      <c r="OUI304" s="177"/>
      <c r="OUJ304" s="177"/>
      <c r="OUK304" s="177"/>
      <c r="OUL304" s="177"/>
      <c r="OUM304" s="177"/>
      <c r="OUN304" s="177"/>
      <c r="OUO304" s="177"/>
      <c r="OUP304" s="177"/>
      <c r="OUQ304" s="177"/>
      <c r="OUR304" s="177"/>
      <c r="OUS304" s="177"/>
      <c r="OUT304" s="177"/>
      <c r="OUU304" s="177"/>
      <c r="OUV304" s="178"/>
      <c r="OUW304" s="178"/>
      <c r="OUX304" s="177"/>
      <c r="OUY304" s="177"/>
      <c r="OUZ304" s="177"/>
      <c r="OVA304" s="178"/>
      <c r="OVB304" s="177"/>
      <c r="OVC304" s="178"/>
      <c r="OVD304" s="177"/>
      <c r="OVE304" s="178"/>
      <c r="OVF304" s="177"/>
      <c r="OVG304" s="178"/>
      <c r="OVH304" s="180"/>
      <c r="OVI304" s="181"/>
      <c r="OVJ304" s="181"/>
      <c r="OVK304" s="176"/>
      <c r="OVL304" s="177"/>
      <c r="OVM304" s="178"/>
      <c r="OVN304" s="177"/>
      <c r="OVO304" s="177"/>
      <c r="OVP304" s="177"/>
      <c r="OVQ304" s="177"/>
      <c r="OVR304" s="177"/>
      <c r="OVS304" s="177"/>
      <c r="OVT304" s="177"/>
      <c r="OVU304" s="177"/>
      <c r="OVV304" s="177"/>
      <c r="OVW304" s="177"/>
      <c r="OVX304" s="177"/>
      <c r="OVY304" s="177"/>
      <c r="OVZ304" s="177"/>
      <c r="OWA304" s="177"/>
      <c r="OWB304" s="178"/>
      <c r="OWC304" s="178"/>
      <c r="OWD304" s="177"/>
      <c r="OWE304" s="177"/>
      <c r="OWF304" s="177"/>
      <c r="OWG304" s="178"/>
      <c r="OWH304" s="177"/>
      <c r="OWI304" s="178"/>
      <c r="OWJ304" s="177"/>
      <c r="OWK304" s="178"/>
      <c r="OWL304" s="177"/>
      <c r="OWM304" s="178"/>
      <c r="OWN304" s="180"/>
      <c r="OWO304" s="181"/>
      <c r="OWP304" s="181"/>
      <c r="OWQ304" s="176"/>
      <c r="OWR304" s="177"/>
      <c r="OWS304" s="178"/>
      <c r="OWT304" s="177"/>
      <c r="OWU304" s="177"/>
      <c r="OWV304" s="177"/>
      <c r="OWW304" s="177"/>
      <c r="OWX304" s="177"/>
      <c r="OWY304" s="177"/>
      <c r="OWZ304" s="177"/>
      <c r="OXA304" s="177"/>
      <c r="OXB304" s="177"/>
      <c r="OXC304" s="177"/>
      <c r="OXD304" s="177"/>
      <c r="OXE304" s="177"/>
      <c r="OXF304" s="177"/>
      <c r="OXG304" s="177"/>
      <c r="OXH304" s="178"/>
      <c r="OXI304" s="178"/>
      <c r="OXJ304" s="177"/>
      <c r="OXK304" s="177"/>
      <c r="OXL304" s="177"/>
      <c r="OXM304" s="178"/>
      <c r="OXN304" s="177"/>
      <c r="OXO304" s="178"/>
      <c r="OXP304" s="177"/>
      <c r="OXQ304" s="178"/>
      <c r="OXR304" s="177"/>
      <c r="OXS304" s="178"/>
      <c r="OXT304" s="180"/>
      <c r="OXU304" s="181"/>
      <c r="OXV304" s="181"/>
      <c r="OXW304" s="176"/>
      <c r="OXX304" s="177"/>
      <c r="OXY304" s="178"/>
      <c r="OXZ304" s="177"/>
      <c r="OYA304" s="177"/>
      <c r="OYB304" s="177"/>
      <c r="OYC304" s="177"/>
      <c r="OYD304" s="177"/>
      <c r="OYE304" s="177"/>
      <c r="OYF304" s="177"/>
      <c r="OYG304" s="177"/>
      <c r="OYH304" s="177"/>
      <c r="OYI304" s="177"/>
      <c r="OYJ304" s="177"/>
      <c r="OYK304" s="177"/>
      <c r="OYL304" s="177"/>
      <c r="OYM304" s="177"/>
      <c r="OYN304" s="178"/>
      <c r="OYO304" s="178"/>
      <c r="OYP304" s="177"/>
      <c r="OYQ304" s="177"/>
      <c r="OYR304" s="177"/>
      <c r="OYS304" s="178"/>
      <c r="OYT304" s="177"/>
      <c r="OYU304" s="178"/>
      <c r="OYV304" s="177"/>
      <c r="OYW304" s="178"/>
      <c r="OYX304" s="177"/>
      <c r="OYY304" s="178"/>
      <c r="OYZ304" s="180"/>
      <c r="OZA304" s="181"/>
      <c r="OZB304" s="181"/>
      <c r="OZC304" s="176"/>
      <c r="OZD304" s="177"/>
      <c r="OZE304" s="178"/>
      <c r="OZF304" s="177"/>
      <c r="OZG304" s="177"/>
      <c r="OZH304" s="177"/>
      <c r="OZI304" s="177"/>
      <c r="OZJ304" s="177"/>
      <c r="OZK304" s="177"/>
      <c r="OZL304" s="177"/>
      <c r="OZM304" s="177"/>
      <c r="OZN304" s="177"/>
      <c r="OZO304" s="177"/>
      <c r="OZP304" s="177"/>
      <c r="OZQ304" s="177"/>
      <c r="OZR304" s="177"/>
      <c r="OZS304" s="177"/>
      <c r="OZT304" s="178"/>
      <c r="OZU304" s="178"/>
      <c r="OZV304" s="177"/>
      <c r="OZW304" s="177"/>
      <c r="OZX304" s="177"/>
      <c r="OZY304" s="178"/>
      <c r="OZZ304" s="177"/>
      <c r="PAA304" s="178"/>
      <c r="PAB304" s="177"/>
      <c r="PAC304" s="178"/>
      <c r="PAD304" s="177"/>
      <c r="PAE304" s="178"/>
      <c r="PAF304" s="180"/>
      <c r="PAG304" s="181"/>
      <c r="PAH304" s="181"/>
      <c r="PAI304" s="176"/>
      <c r="PAJ304" s="177"/>
      <c r="PAK304" s="178"/>
      <c r="PAL304" s="177"/>
      <c r="PAM304" s="177"/>
      <c r="PAN304" s="177"/>
      <c r="PAO304" s="177"/>
      <c r="PAP304" s="177"/>
      <c r="PAQ304" s="177"/>
      <c r="PAR304" s="177"/>
      <c r="PAS304" s="177"/>
      <c r="PAT304" s="177"/>
      <c r="PAU304" s="177"/>
      <c r="PAV304" s="177"/>
      <c r="PAW304" s="177"/>
      <c r="PAX304" s="177"/>
      <c r="PAY304" s="177"/>
      <c r="PAZ304" s="178"/>
      <c r="PBA304" s="178"/>
      <c r="PBB304" s="177"/>
      <c r="PBC304" s="177"/>
      <c r="PBD304" s="177"/>
      <c r="PBE304" s="178"/>
      <c r="PBF304" s="177"/>
      <c r="PBG304" s="178"/>
      <c r="PBH304" s="177"/>
      <c r="PBI304" s="178"/>
      <c r="PBJ304" s="177"/>
      <c r="PBK304" s="178"/>
      <c r="PBL304" s="180"/>
      <c r="PBM304" s="181"/>
      <c r="PBN304" s="181"/>
      <c r="PBO304" s="176"/>
      <c r="PBP304" s="177"/>
      <c r="PBQ304" s="178"/>
      <c r="PBR304" s="177"/>
      <c r="PBS304" s="177"/>
      <c r="PBT304" s="177"/>
      <c r="PBU304" s="177"/>
      <c r="PBV304" s="177"/>
      <c r="PBW304" s="177"/>
      <c r="PBX304" s="177"/>
      <c r="PBY304" s="177"/>
      <c r="PBZ304" s="177"/>
      <c r="PCA304" s="177"/>
      <c r="PCB304" s="177"/>
      <c r="PCC304" s="177"/>
      <c r="PCD304" s="177"/>
      <c r="PCE304" s="177"/>
      <c r="PCF304" s="178"/>
      <c r="PCG304" s="178"/>
      <c r="PCH304" s="177"/>
      <c r="PCI304" s="177"/>
      <c r="PCJ304" s="177"/>
      <c r="PCK304" s="178"/>
      <c r="PCL304" s="177"/>
      <c r="PCM304" s="178"/>
      <c r="PCN304" s="177"/>
      <c r="PCO304" s="178"/>
      <c r="PCP304" s="177"/>
      <c r="PCQ304" s="178"/>
      <c r="PCR304" s="180"/>
      <c r="PCS304" s="181"/>
      <c r="PCT304" s="181"/>
      <c r="PCU304" s="176"/>
      <c r="PCV304" s="177"/>
      <c r="PCW304" s="178"/>
      <c r="PCX304" s="177"/>
      <c r="PCY304" s="177"/>
      <c r="PCZ304" s="177"/>
      <c r="PDA304" s="177"/>
      <c r="PDB304" s="177"/>
      <c r="PDC304" s="177"/>
      <c r="PDD304" s="177"/>
      <c r="PDE304" s="177"/>
      <c r="PDF304" s="177"/>
      <c r="PDG304" s="177"/>
      <c r="PDH304" s="177"/>
      <c r="PDI304" s="177"/>
      <c r="PDJ304" s="177"/>
      <c r="PDK304" s="177"/>
      <c r="PDL304" s="178"/>
      <c r="PDM304" s="178"/>
      <c r="PDN304" s="177"/>
      <c r="PDO304" s="177"/>
      <c r="PDP304" s="177"/>
      <c r="PDQ304" s="178"/>
      <c r="PDR304" s="177"/>
      <c r="PDS304" s="178"/>
      <c r="PDT304" s="177"/>
      <c r="PDU304" s="178"/>
      <c r="PDV304" s="177"/>
      <c r="PDW304" s="178"/>
      <c r="PDX304" s="180"/>
      <c r="PDY304" s="181"/>
      <c r="PDZ304" s="181"/>
      <c r="PEA304" s="176"/>
      <c r="PEB304" s="177"/>
      <c r="PEC304" s="178"/>
      <c r="PED304" s="177"/>
      <c r="PEE304" s="177"/>
      <c r="PEF304" s="177"/>
      <c r="PEG304" s="177"/>
      <c r="PEH304" s="177"/>
      <c r="PEI304" s="177"/>
      <c r="PEJ304" s="177"/>
      <c r="PEK304" s="177"/>
      <c r="PEL304" s="177"/>
      <c r="PEM304" s="177"/>
      <c r="PEN304" s="177"/>
      <c r="PEO304" s="177"/>
      <c r="PEP304" s="177"/>
      <c r="PEQ304" s="177"/>
      <c r="PER304" s="178"/>
      <c r="PES304" s="178"/>
      <c r="PET304" s="177"/>
      <c r="PEU304" s="177"/>
      <c r="PEV304" s="177"/>
      <c r="PEW304" s="178"/>
      <c r="PEX304" s="177"/>
      <c r="PEY304" s="178"/>
      <c r="PEZ304" s="177"/>
      <c r="PFA304" s="178"/>
      <c r="PFB304" s="177"/>
      <c r="PFC304" s="178"/>
      <c r="PFD304" s="180"/>
      <c r="PFE304" s="181"/>
      <c r="PFF304" s="181"/>
      <c r="PFG304" s="176"/>
      <c r="PFH304" s="177"/>
      <c r="PFI304" s="178"/>
      <c r="PFJ304" s="177"/>
      <c r="PFK304" s="177"/>
      <c r="PFL304" s="177"/>
      <c r="PFM304" s="177"/>
      <c r="PFN304" s="177"/>
      <c r="PFO304" s="177"/>
      <c r="PFP304" s="177"/>
      <c r="PFQ304" s="177"/>
      <c r="PFR304" s="177"/>
      <c r="PFS304" s="177"/>
      <c r="PFT304" s="177"/>
      <c r="PFU304" s="177"/>
      <c r="PFV304" s="177"/>
      <c r="PFW304" s="177"/>
      <c r="PFX304" s="178"/>
      <c r="PFY304" s="178"/>
      <c r="PFZ304" s="177"/>
      <c r="PGA304" s="177"/>
      <c r="PGB304" s="177"/>
      <c r="PGC304" s="178"/>
      <c r="PGD304" s="177"/>
      <c r="PGE304" s="178"/>
      <c r="PGF304" s="177"/>
      <c r="PGG304" s="178"/>
      <c r="PGH304" s="177"/>
      <c r="PGI304" s="178"/>
      <c r="PGJ304" s="180"/>
      <c r="PGK304" s="181"/>
      <c r="PGL304" s="181"/>
      <c r="PGM304" s="176"/>
      <c r="PGN304" s="177"/>
      <c r="PGO304" s="178"/>
      <c r="PGP304" s="177"/>
      <c r="PGQ304" s="177"/>
      <c r="PGR304" s="177"/>
      <c r="PGS304" s="177"/>
      <c r="PGT304" s="177"/>
      <c r="PGU304" s="177"/>
      <c r="PGV304" s="177"/>
      <c r="PGW304" s="177"/>
      <c r="PGX304" s="177"/>
      <c r="PGY304" s="177"/>
      <c r="PGZ304" s="177"/>
      <c r="PHA304" s="177"/>
      <c r="PHB304" s="177"/>
      <c r="PHC304" s="177"/>
      <c r="PHD304" s="178"/>
      <c r="PHE304" s="178"/>
      <c r="PHF304" s="177"/>
      <c r="PHG304" s="177"/>
      <c r="PHH304" s="177"/>
      <c r="PHI304" s="178"/>
      <c r="PHJ304" s="177"/>
      <c r="PHK304" s="178"/>
      <c r="PHL304" s="177"/>
      <c r="PHM304" s="178"/>
      <c r="PHN304" s="177"/>
      <c r="PHO304" s="178"/>
      <c r="PHP304" s="180"/>
      <c r="PHQ304" s="181"/>
      <c r="PHR304" s="181"/>
      <c r="PHS304" s="176"/>
      <c r="PHT304" s="177"/>
      <c r="PHU304" s="178"/>
      <c r="PHV304" s="177"/>
      <c r="PHW304" s="177"/>
      <c r="PHX304" s="177"/>
      <c r="PHY304" s="177"/>
      <c r="PHZ304" s="177"/>
      <c r="PIA304" s="177"/>
      <c r="PIB304" s="177"/>
      <c r="PIC304" s="177"/>
      <c r="PID304" s="177"/>
      <c r="PIE304" s="177"/>
      <c r="PIF304" s="177"/>
      <c r="PIG304" s="177"/>
      <c r="PIH304" s="177"/>
      <c r="PII304" s="177"/>
      <c r="PIJ304" s="178"/>
      <c r="PIK304" s="178"/>
      <c r="PIL304" s="177"/>
      <c r="PIM304" s="177"/>
      <c r="PIN304" s="177"/>
      <c r="PIO304" s="178"/>
      <c r="PIP304" s="177"/>
      <c r="PIQ304" s="178"/>
      <c r="PIR304" s="177"/>
      <c r="PIS304" s="178"/>
      <c r="PIT304" s="177"/>
      <c r="PIU304" s="178"/>
      <c r="PIV304" s="180"/>
      <c r="PIW304" s="181"/>
      <c r="PIX304" s="181"/>
      <c r="PIY304" s="176"/>
      <c r="PIZ304" s="177"/>
      <c r="PJA304" s="178"/>
      <c r="PJB304" s="177"/>
      <c r="PJC304" s="177"/>
      <c r="PJD304" s="177"/>
      <c r="PJE304" s="177"/>
      <c r="PJF304" s="177"/>
      <c r="PJG304" s="177"/>
      <c r="PJH304" s="177"/>
      <c r="PJI304" s="177"/>
      <c r="PJJ304" s="177"/>
      <c r="PJK304" s="177"/>
      <c r="PJL304" s="177"/>
      <c r="PJM304" s="177"/>
      <c r="PJN304" s="177"/>
      <c r="PJO304" s="177"/>
      <c r="PJP304" s="178"/>
      <c r="PJQ304" s="178"/>
      <c r="PJR304" s="177"/>
      <c r="PJS304" s="177"/>
      <c r="PJT304" s="177"/>
      <c r="PJU304" s="178"/>
      <c r="PJV304" s="177"/>
      <c r="PJW304" s="178"/>
      <c r="PJX304" s="177"/>
      <c r="PJY304" s="178"/>
      <c r="PJZ304" s="177"/>
      <c r="PKA304" s="178"/>
      <c r="PKB304" s="180"/>
      <c r="PKC304" s="181"/>
      <c r="PKD304" s="181"/>
      <c r="PKE304" s="176"/>
      <c r="PKF304" s="177"/>
      <c r="PKG304" s="178"/>
      <c r="PKH304" s="177"/>
      <c r="PKI304" s="177"/>
      <c r="PKJ304" s="177"/>
      <c r="PKK304" s="177"/>
      <c r="PKL304" s="177"/>
      <c r="PKM304" s="177"/>
      <c r="PKN304" s="177"/>
      <c r="PKO304" s="177"/>
      <c r="PKP304" s="177"/>
      <c r="PKQ304" s="177"/>
      <c r="PKR304" s="177"/>
      <c r="PKS304" s="177"/>
      <c r="PKT304" s="177"/>
      <c r="PKU304" s="177"/>
      <c r="PKV304" s="178"/>
      <c r="PKW304" s="178"/>
      <c r="PKX304" s="177"/>
      <c r="PKY304" s="177"/>
      <c r="PKZ304" s="177"/>
      <c r="PLA304" s="178"/>
      <c r="PLB304" s="177"/>
      <c r="PLC304" s="178"/>
      <c r="PLD304" s="177"/>
      <c r="PLE304" s="178"/>
      <c r="PLF304" s="177"/>
      <c r="PLG304" s="178"/>
      <c r="PLH304" s="180"/>
      <c r="PLI304" s="181"/>
      <c r="PLJ304" s="181"/>
      <c r="PLK304" s="176"/>
      <c r="PLL304" s="177"/>
      <c r="PLM304" s="178"/>
      <c r="PLN304" s="177"/>
      <c r="PLO304" s="177"/>
      <c r="PLP304" s="177"/>
      <c r="PLQ304" s="177"/>
      <c r="PLR304" s="177"/>
      <c r="PLS304" s="177"/>
      <c r="PLT304" s="177"/>
      <c r="PLU304" s="177"/>
      <c r="PLV304" s="177"/>
      <c r="PLW304" s="177"/>
      <c r="PLX304" s="177"/>
      <c r="PLY304" s="177"/>
      <c r="PLZ304" s="177"/>
      <c r="PMA304" s="177"/>
      <c r="PMB304" s="178"/>
      <c r="PMC304" s="178"/>
      <c r="PMD304" s="177"/>
      <c r="PME304" s="177"/>
      <c r="PMF304" s="177"/>
      <c r="PMG304" s="178"/>
      <c r="PMH304" s="177"/>
      <c r="PMI304" s="178"/>
      <c r="PMJ304" s="177"/>
      <c r="PMK304" s="178"/>
      <c r="PML304" s="177"/>
      <c r="PMM304" s="178"/>
      <c r="PMN304" s="180"/>
      <c r="PMO304" s="181"/>
      <c r="PMP304" s="181"/>
      <c r="PMQ304" s="176"/>
      <c r="PMR304" s="177"/>
      <c r="PMS304" s="178"/>
      <c r="PMT304" s="177"/>
      <c r="PMU304" s="177"/>
      <c r="PMV304" s="177"/>
      <c r="PMW304" s="177"/>
      <c r="PMX304" s="177"/>
      <c r="PMY304" s="177"/>
      <c r="PMZ304" s="177"/>
      <c r="PNA304" s="177"/>
      <c r="PNB304" s="177"/>
      <c r="PNC304" s="177"/>
      <c r="PND304" s="177"/>
      <c r="PNE304" s="177"/>
      <c r="PNF304" s="177"/>
      <c r="PNG304" s="177"/>
      <c r="PNH304" s="178"/>
      <c r="PNI304" s="178"/>
      <c r="PNJ304" s="177"/>
      <c r="PNK304" s="177"/>
      <c r="PNL304" s="177"/>
      <c r="PNM304" s="178"/>
      <c r="PNN304" s="177"/>
      <c r="PNO304" s="178"/>
      <c r="PNP304" s="177"/>
      <c r="PNQ304" s="178"/>
      <c r="PNR304" s="177"/>
      <c r="PNS304" s="178"/>
      <c r="PNT304" s="180"/>
      <c r="PNU304" s="181"/>
      <c r="PNV304" s="181"/>
      <c r="PNW304" s="176"/>
      <c r="PNX304" s="177"/>
      <c r="PNY304" s="178"/>
      <c r="PNZ304" s="177"/>
      <c r="POA304" s="177"/>
      <c r="POB304" s="177"/>
      <c r="POC304" s="177"/>
      <c r="POD304" s="177"/>
      <c r="POE304" s="177"/>
      <c r="POF304" s="177"/>
      <c r="POG304" s="177"/>
      <c r="POH304" s="177"/>
      <c r="POI304" s="177"/>
      <c r="POJ304" s="177"/>
      <c r="POK304" s="177"/>
      <c r="POL304" s="177"/>
      <c r="POM304" s="177"/>
      <c r="PON304" s="178"/>
      <c r="POO304" s="178"/>
      <c r="POP304" s="177"/>
      <c r="POQ304" s="177"/>
      <c r="POR304" s="177"/>
      <c r="POS304" s="178"/>
      <c r="POT304" s="177"/>
      <c r="POU304" s="178"/>
      <c r="POV304" s="177"/>
      <c r="POW304" s="178"/>
      <c r="POX304" s="177"/>
      <c r="POY304" s="178"/>
      <c r="POZ304" s="180"/>
      <c r="PPA304" s="181"/>
      <c r="PPB304" s="181"/>
      <c r="PPC304" s="176"/>
      <c r="PPD304" s="177"/>
      <c r="PPE304" s="178"/>
      <c r="PPF304" s="177"/>
      <c r="PPG304" s="177"/>
      <c r="PPH304" s="177"/>
      <c r="PPI304" s="177"/>
      <c r="PPJ304" s="177"/>
      <c r="PPK304" s="177"/>
      <c r="PPL304" s="177"/>
      <c r="PPM304" s="177"/>
      <c r="PPN304" s="177"/>
      <c r="PPO304" s="177"/>
      <c r="PPP304" s="177"/>
      <c r="PPQ304" s="177"/>
      <c r="PPR304" s="177"/>
      <c r="PPS304" s="177"/>
      <c r="PPT304" s="178"/>
      <c r="PPU304" s="178"/>
      <c r="PPV304" s="177"/>
      <c r="PPW304" s="177"/>
      <c r="PPX304" s="177"/>
      <c r="PPY304" s="178"/>
      <c r="PPZ304" s="177"/>
      <c r="PQA304" s="178"/>
      <c r="PQB304" s="177"/>
      <c r="PQC304" s="178"/>
      <c r="PQD304" s="177"/>
      <c r="PQE304" s="178"/>
      <c r="PQF304" s="180"/>
      <c r="PQG304" s="181"/>
      <c r="PQH304" s="181"/>
      <c r="PQI304" s="176"/>
      <c r="PQJ304" s="177"/>
      <c r="PQK304" s="178"/>
      <c r="PQL304" s="177"/>
      <c r="PQM304" s="177"/>
      <c r="PQN304" s="177"/>
      <c r="PQO304" s="177"/>
      <c r="PQP304" s="177"/>
      <c r="PQQ304" s="177"/>
      <c r="PQR304" s="177"/>
      <c r="PQS304" s="177"/>
      <c r="PQT304" s="177"/>
      <c r="PQU304" s="177"/>
      <c r="PQV304" s="177"/>
      <c r="PQW304" s="177"/>
      <c r="PQX304" s="177"/>
      <c r="PQY304" s="177"/>
      <c r="PQZ304" s="178"/>
      <c r="PRA304" s="178"/>
      <c r="PRB304" s="177"/>
      <c r="PRC304" s="177"/>
      <c r="PRD304" s="177"/>
      <c r="PRE304" s="178"/>
      <c r="PRF304" s="177"/>
      <c r="PRG304" s="178"/>
      <c r="PRH304" s="177"/>
      <c r="PRI304" s="178"/>
      <c r="PRJ304" s="177"/>
      <c r="PRK304" s="178"/>
      <c r="PRL304" s="180"/>
      <c r="PRM304" s="181"/>
      <c r="PRN304" s="181"/>
      <c r="PRO304" s="176"/>
      <c r="PRP304" s="177"/>
      <c r="PRQ304" s="178"/>
      <c r="PRR304" s="177"/>
      <c r="PRS304" s="177"/>
      <c r="PRT304" s="177"/>
      <c r="PRU304" s="177"/>
      <c r="PRV304" s="177"/>
      <c r="PRW304" s="177"/>
      <c r="PRX304" s="177"/>
      <c r="PRY304" s="177"/>
      <c r="PRZ304" s="177"/>
      <c r="PSA304" s="177"/>
      <c r="PSB304" s="177"/>
      <c r="PSC304" s="177"/>
      <c r="PSD304" s="177"/>
      <c r="PSE304" s="177"/>
      <c r="PSF304" s="178"/>
      <c r="PSG304" s="178"/>
      <c r="PSH304" s="177"/>
      <c r="PSI304" s="177"/>
      <c r="PSJ304" s="177"/>
      <c r="PSK304" s="178"/>
      <c r="PSL304" s="177"/>
      <c r="PSM304" s="178"/>
      <c r="PSN304" s="177"/>
      <c r="PSO304" s="178"/>
      <c r="PSP304" s="177"/>
      <c r="PSQ304" s="178"/>
      <c r="PSR304" s="180"/>
      <c r="PSS304" s="181"/>
      <c r="PST304" s="181"/>
      <c r="PSU304" s="176"/>
      <c r="PSV304" s="177"/>
      <c r="PSW304" s="178"/>
      <c r="PSX304" s="177"/>
      <c r="PSY304" s="177"/>
      <c r="PSZ304" s="177"/>
      <c r="PTA304" s="177"/>
      <c r="PTB304" s="177"/>
      <c r="PTC304" s="177"/>
      <c r="PTD304" s="177"/>
      <c r="PTE304" s="177"/>
      <c r="PTF304" s="177"/>
      <c r="PTG304" s="177"/>
      <c r="PTH304" s="177"/>
      <c r="PTI304" s="177"/>
      <c r="PTJ304" s="177"/>
      <c r="PTK304" s="177"/>
      <c r="PTL304" s="178"/>
      <c r="PTM304" s="178"/>
      <c r="PTN304" s="177"/>
      <c r="PTO304" s="177"/>
      <c r="PTP304" s="177"/>
      <c r="PTQ304" s="178"/>
      <c r="PTR304" s="177"/>
      <c r="PTS304" s="178"/>
      <c r="PTT304" s="177"/>
      <c r="PTU304" s="178"/>
      <c r="PTV304" s="177"/>
      <c r="PTW304" s="178"/>
      <c r="PTX304" s="180"/>
      <c r="PTY304" s="181"/>
      <c r="PTZ304" s="181"/>
      <c r="PUA304" s="176"/>
      <c r="PUB304" s="177"/>
      <c r="PUC304" s="178"/>
      <c r="PUD304" s="177"/>
      <c r="PUE304" s="177"/>
      <c r="PUF304" s="177"/>
      <c r="PUG304" s="177"/>
      <c r="PUH304" s="177"/>
      <c r="PUI304" s="177"/>
      <c r="PUJ304" s="177"/>
      <c r="PUK304" s="177"/>
      <c r="PUL304" s="177"/>
      <c r="PUM304" s="177"/>
      <c r="PUN304" s="177"/>
      <c r="PUO304" s="177"/>
      <c r="PUP304" s="177"/>
      <c r="PUQ304" s="177"/>
      <c r="PUR304" s="178"/>
      <c r="PUS304" s="178"/>
      <c r="PUT304" s="177"/>
      <c r="PUU304" s="177"/>
      <c r="PUV304" s="177"/>
      <c r="PUW304" s="178"/>
      <c r="PUX304" s="177"/>
      <c r="PUY304" s="178"/>
      <c r="PUZ304" s="177"/>
      <c r="PVA304" s="178"/>
      <c r="PVB304" s="177"/>
      <c r="PVC304" s="178"/>
      <c r="PVD304" s="180"/>
      <c r="PVE304" s="181"/>
      <c r="PVF304" s="181"/>
      <c r="PVG304" s="176"/>
      <c r="PVH304" s="177"/>
      <c r="PVI304" s="178"/>
      <c r="PVJ304" s="177"/>
      <c r="PVK304" s="177"/>
      <c r="PVL304" s="177"/>
      <c r="PVM304" s="177"/>
      <c r="PVN304" s="177"/>
      <c r="PVO304" s="177"/>
      <c r="PVP304" s="177"/>
      <c r="PVQ304" s="177"/>
      <c r="PVR304" s="177"/>
      <c r="PVS304" s="177"/>
      <c r="PVT304" s="177"/>
      <c r="PVU304" s="177"/>
      <c r="PVV304" s="177"/>
      <c r="PVW304" s="177"/>
      <c r="PVX304" s="178"/>
      <c r="PVY304" s="178"/>
      <c r="PVZ304" s="177"/>
      <c r="PWA304" s="177"/>
      <c r="PWB304" s="177"/>
      <c r="PWC304" s="178"/>
      <c r="PWD304" s="177"/>
      <c r="PWE304" s="178"/>
      <c r="PWF304" s="177"/>
      <c r="PWG304" s="178"/>
      <c r="PWH304" s="177"/>
      <c r="PWI304" s="178"/>
      <c r="PWJ304" s="180"/>
      <c r="PWK304" s="181"/>
      <c r="PWL304" s="181"/>
      <c r="PWM304" s="176"/>
      <c r="PWN304" s="177"/>
      <c r="PWO304" s="178"/>
      <c r="PWP304" s="177"/>
      <c r="PWQ304" s="177"/>
      <c r="PWR304" s="177"/>
      <c r="PWS304" s="177"/>
      <c r="PWT304" s="177"/>
      <c r="PWU304" s="177"/>
      <c r="PWV304" s="177"/>
      <c r="PWW304" s="177"/>
      <c r="PWX304" s="177"/>
      <c r="PWY304" s="177"/>
      <c r="PWZ304" s="177"/>
      <c r="PXA304" s="177"/>
      <c r="PXB304" s="177"/>
      <c r="PXC304" s="177"/>
      <c r="PXD304" s="178"/>
      <c r="PXE304" s="178"/>
      <c r="PXF304" s="177"/>
      <c r="PXG304" s="177"/>
      <c r="PXH304" s="177"/>
      <c r="PXI304" s="178"/>
      <c r="PXJ304" s="177"/>
      <c r="PXK304" s="178"/>
      <c r="PXL304" s="177"/>
      <c r="PXM304" s="178"/>
      <c r="PXN304" s="177"/>
      <c r="PXO304" s="178"/>
      <c r="PXP304" s="180"/>
      <c r="PXQ304" s="181"/>
      <c r="PXR304" s="181"/>
      <c r="PXS304" s="176"/>
      <c r="PXT304" s="177"/>
      <c r="PXU304" s="178"/>
      <c r="PXV304" s="177"/>
      <c r="PXW304" s="177"/>
      <c r="PXX304" s="177"/>
      <c r="PXY304" s="177"/>
      <c r="PXZ304" s="177"/>
      <c r="PYA304" s="177"/>
      <c r="PYB304" s="177"/>
      <c r="PYC304" s="177"/>
      <c r="PYD304" s="177"/>
      <c r="PYE304" s="177"/>
      <c r="PYF304" s="177"/>
      <c r="PYG304" s="177"/>
      <c r="PYH304" s="177"/>
      <c r="PYI304" s="177"/>
      <c r="PYJ304" s="178"/>
      <c r="PYK304" s="178"/>
      <c r="PYL304" s="177"/>
      <c r="PYM304" s="177"/>
      <c r="PYN304" s="177"/>
      <c r="PYO304" s="178"/>
      <c r="PYP304" s="177"/>
      <c r="PYQ304" s="178"/>
      <c r="PYR304" s="177"/>
      <c r="PYS304" s="178"/>
      <c r="PYT304" s="177"/>
      <c r="PYU304" s="178"/>
      <c r="PYV304" s="180"/>
      <c r="PYW304" s="181"/>
      <c r="PYX304" s="181"/>
      <c r="PYY304" s="176"/>
      <c r="PYZ304" s="177"/>
      <c r="PZA304" s="178"/>
      <c r="PZB304" s="177"/>
      <c r="PZC304" s="177"/>
      <c r="PZD304" s="177"/>
      <c r="PZE304" s="177"/>
      <c r="PZF304" s="177"/>
      <c r="PZG304" s="177"/>
      <c r="PZH304" s="177"/>
      <c r="PZI304" s="177"/>
      <c r="PZJ304" s="177"/>
      <c r="PZK304" s="177"/>
      <c r="PZL304" s="177"/>
      <c r="PZM304" s="177"/>
      <c r="PZN304" s="177"/>
      <c r="PZO304" s="177"/>
      <c r="PZP304" s="178"/>
      <c r="PZQ304" s="178"/>
      <c r="PZR304" s="177"/>
      <c r="PZS304" s="177"/>
      <c r="PZT304" s="177"/>
      <c r="PZU304" s="178"/>
      <c r="PZV304" s="177"/>
      <c r="PZW304" s="178"/>
      <c r="PZX304" s="177"/>
      <c r="PZY304" s="178"/>
      <c r="PZZ304" s="177"/>
      <c r="QAA304" s="178"/>
      <c r="QAB304" s="180"/>
      <c r="QAC304" s="181"/>
      <c r="QAD304" s="181"/>
      <c r="QAE304" s="176"/>
      <c r="QAF304" s="177"/>
      <c r="QAG304" s="178"/>
      <c r="QAH304" s="177"/>
      <c r="QAI304" s="177"/>
      <c r="QAJ304" s="177"/>
      <c r="QAK304" s="177"/>
      <c r="QAL304" s="177"/>
      <c r="QAM304" s="177"/>
      <c r="QAN304" s="177"/>
      <c r="QAO304" s="177"/>
      <c r="QAP304" s="177"/>
      <c r="QAQ304" s="177"/>
      <c r="QAR304" s="177"/>
      <c r="QAS304" s="177"/>
      <c r="QAT304" s="177"/>
      <c r="QAU304" s="177"/>
      <c r="QAV304" s="178"/>
      <c r="QAW304" s="178"/>
      <c r="QAX304" s="177"/>
      <c r="QAY304" s="177"/>
      <c r="QAZ304" s="177"/>
      <c r="QBA304" s="178"/>
      <c r="QBB304" s="177"/>
      <c r="QBC304" s="178"/>
      <c r="QBD304" s="177"/>
      <c r="QBE304" s="178"/>
      <c r="QBF304" s="177"/>
      <c r="QBG304" s="178"/>
      <c r="QBH304" s="180"/>
      <c r="QBI304" s="181"/>
      <c r="QBJ304" s="181"/>
      <c r="QBK304" s="176"/>
      <c r="QBL304" s="177"/>
      <c r="QBM304" s="178"/>
      <c r="QBN304" s="177"/>
      <c r="QBO304" s="177"/>
      <c r="QBP304" s="177"/>
      <c r="QBQ304" s="177"/>
      <c r="QBR304" s="177"/>
      <c r="QBS304" s="177"/>
      <c r="QBT304" s="177"/>
      <c r="QBU304" s="177"/>
      <c r="QBV304" s="177"/>
      <c r="QBW304" s="177"/>
      <c r="QBX304" s="177"/>
      <c r="QBY304" s="177"/>
      <c r="QBZ304" s="177"/>
      <c r="QCA304" s="177"/>
      <c r="QCB304" s="178"/>
      <c r="QCC304" s="178"/>
      <c r="QCD304" s="177"/>
      <c r="QCE304" s="177"/>
      <c r="QCF304" s="177"/>
      <c r="QCG304" s="178"/>
      <c r="QCH304" s="177"/>
      <c r="QCI304" s="178"/>
      <c r="QCJ304" s="177"/>
      <c r="QCK304" s="178"/>
      <c r="QCL304" s="177"/>
      <c r="QCM304" s="178"/>
      <c r="QCN304" s="180"/>
      <c r="QCO304" s="181"/>
      <c r="QCP304" s="181"/>
      <c r="QCQ304" s="176"/>
      <c r="QCR304" s="177"/>
      <c r="QCS304" s="178"/>
      <c r="QCT304" s="177"/>
      <c r="QCU304" s="177"/>
      <c r="QCV304" s="177"/>
      <c r="QCW304" s="177"/>
      <c r="QCX304" s="177"/>
      <c r="QCY304" s="177"/>
      <c r="QCZ304" s="177"/>
      <c r="QDA304" s="177"/>
      <c r="QDB304" s="177"/>
      <c r="QDC304" s="177"/>
      <c r="QDD304" s="177"/>
      <c r="QDE304" s="177"/>
      <c r="QDF304" s="177"/>
      <c r="QDG304" s="177"/>
      <c r="QDH304" s="178"/>
      <c r="QDI304" s="178"/>
      <c r="QDJ304" s="177"/>
      <c r="QDK304" s="177"/>
      <c r="QDL304" s="177"/>
      <c r="QDM304" s="178"/>
      <c r="QDN304" s="177"/>
      <c r="QDO304" s="178"/>
      <c r="QDP304" s="177"/>
      <c r="QDQ304" s="178"/>
      <c r="QDR304" s="177"/>
      <c r="QDS304" s="178"/>
      <c r="QDT304" s="180"/>
      <c r="QDU304" s="181"/>
      <c r="QDV304" s="181"/>
      <c r="QDW304" s="176"/>
      <c r="QDX304" s="177"/>
      <c r="QDY304" s="178"/>
      <c r="QDZ304" s="177"/>
      <c r="QEA304" s="177"/>
      <c r="QEB304" s="177"/>
      <c r="QEC304" s="177"/>
      <c r="QED304" s="177"/>
      <c r="QEE304" s="177"/>
      <c r="QEF304" s="177"/>
      <c r="QEG304" s="177"/>
      <c r="QEH304" s="177"/>
      <c r="QEI304" s="177"/>
      <c r="QEJ304" s="177"/>
      <c r="QEK304" s="177"/>
      <c r="QEL304" s="177"/>
      <c r="QEM304" s="177"/>
      <c r="QEN304" s="178"/>
      <c r="QEO304" s="178"/>
      <c r="QEP304" s="177"/>
      <c r="QEQ304" s="177"/>
      <c r="QER304" s="177"/>
      <c r="QES304" s="178"/>
      <c r="QET304" s="177"/>
      <c r="QEU304" s="178"/>
      <c r="QEV304" s="177"/>
      <c r="QEW304" s="178"/>
      <c r="QEX304" s="177"/>
      <c r="QEY304" s="178"/>
      <c r="QEZ304" s="180"/>
      <c r="QFA304" s="181"/>
      <c r="QFB304" s="181"/>
      <c r="QFC304" s="176"/>
      <c r="QFD304" s="177"/>
      <c r="QFE304" s="178"/>
      <c r="QFF304" s="177"/>
      <c r="QFG304" s="177"/>
      <c r="QFH304" s="177"/>
      <c r="QFI304" s="177"/>
      <c r="QFJ304" s="177"/>
      <c r="QFK304" s="177"/>
      <c r="QFL304" s="177"/>
      <c r="QFM304" s="177"/>
      <c r="QFN304" s="177"/>
      <c r="QFO304" s="177"/>
      <c r="QFP304" s="177"/>
      <c r="QFQ304" s="177"/>
      <c r="QFR304" s="177"/>
      <c r="QFS304" s="177"/>
      <c r="QFT304" s="178"/>
      <c r="QFU304" s="178"/>
      <c r="QFV304" s="177"/>
      <c r="QFW304" s="177"/>
      <c r="QFX304" s="177"/>
      <c r="QFY304" s="178"/>
      <c r="QFZ304" s="177"/>
      <c r="QGA304" s="178"/>
      <c r="QGB304" s="177"/>
      <c r="QGC304" s="178"/>
      <c r="QGD304" s="177"/>
      <c r="QGE304" s="178"/>
      <c r="QGF304" s="180"/>
      <c r="QGG304" s="181"/>
      <c r="QGH304" s="181"/>
      <c r="QGI304" s="176"/>
      <c r="QGJ304" s="177"/>
      <c r="QGK304" s="178"/>
      <c r="QGL304" s="177"/>
      <c r="QGM304" s="177"/>
      <c r="QGN304" s="177"/>
      <c r="QGO304" s="177"/>
      <c r="QGP304" s="177"/>
      <c r="QGQ304" s="177"/>
      <c r="QGR304" s="177"/>
      <c r="QGS304" s="177"/>
      <c r="QGT304" s="177"/>
      <c r="QGU304" s="177"/>
      <c r="QGV304" s="177"/>
      <c r="QGW304" s="177"/>
      <c r="QGX304" s="177"/>
      <c r="QGY304" s="177"/>
      <c r="QGZ304" s="178"/>
      <c r="QHA304" s="178"/>
      <c r="QHB304" s="177"/>
      <c r="QHC304" s="177"/>
      <c r="QHD304" s="177"/>
      <c r="QHE304" s="178"/>
      <c r="QHF304" s="177"/>
      <c r="QHG304" s="178"/>
      <c r="QHH304" s="177"/>
      <c r="QHI304" s="178"/>
      <c r="QHJ304" s="177"/>
      <c r="QHK304" s="178"/>
      <c r="QHL304" s="180"/>
      <c r="QHM304" s="181"/>
      <c r="QHN304" s="181"/>
      <c r="QHO304" s="176"/>
      <c r="QHP304" s="177"/>
      <c r="QHQ304" s="178"/>
      <c r="QHR304" s="177"/>
      <c r="QHS304" s="177"/>
      <c r="QHT304" s="177"/>
      <c r="QHU304" s="177"/>
      <c r="QHV304" s="177"/>
      <c r="QHW304" s="177"/>
      <c r="QHX304" s="177"/>
      <c r="QHY304" s="177"/>
      <c r="QHZ304" s="177"/>
      <c r="QIA304" s="177"/>
      <c r="QIB304" s="177"/>
      <c r="QIC304" s="177"/>
      <c r="QID304" s="177"/>
      <c r="QIE304" s="177"/>
      <c r="QIF304" s="178"/>
      <c r="QIG304" s="178"/>
      <c r="QIH304" s="177"/>
      <c r="QII304" s="177"/>
      <c r="QIJ304" s="177"/>
      <c r="QIK304" s="178"/>
      <c r="QIL304" s="177"/>
      <c r="QIM304" s="178"/>
      <c r="QIN304" s="177"/>
      <c r="QIO304" s="178"/>
      <c r="QIP304" s="177"/>
      <c r="QIQ304" s="178"/>
      <c r="QIR304" s="180"/>
      <c r="QIS304" s="181"/>
      <c r="QIT304" s="181"/>
      <c r="QIU304" s="176"/>
      <c r="QIV304" s="177"/>
      <c r="QIW304" s="178"/>
      <c r="QIX304" s="177"/>
      <c r="QIY304" s="177"/>
      <c r="QIZ304" s="177"/>
      <c r="QJA304" s="177"/>
      <c r="QJB304" s="177"/>
      <c r="QJC304" s="177"/>
      <c r="QJD304" s="177"/>
      <c r="QJE304" s="177"/>
      <c r="QJF304" s="177"/>
      <c r="QJG304" s="177"/>
      <c r="QJH304" s="177"/>
      <c r="QJI304" s="177"/>
      <c r="QJJ304" s="177"/>
      <c r="QJK304" s="177"/>
      <c r="QJL304" s="178"/>
      <c r="QJM304" s="178"/>
      <c r="QJN304" s="177"/>
      <c r="QJO304" s="177"/>
      <c r="QJP304" s="177"/>
      <c r="QJQ304" s="178"/>
      <c r="QJR304" s="177"/>
      <c r="QJS304" s="178"/>
      <c r="QJT304" s="177"/>
      <c r="QJU304" s="178"/>
      <c r="QJV304" s="177"/>
      <c r="QJW304" s="178"/>
      <c r="QJX304" s="180"/>
      <c r="QJY304" s="181"/>
      <c r="QJZ304" s="181"/>
      <c r="QKA304" s="176"/>
      <c r="QKB304" s="177"/>
      <c r="QKC304" s="178"/>
      <c r="QKD304" s="177"/>
      <c r="QKE304" s="177"/>
      <c r="QKF304" s="177"/>
      <c r="QKG304" s="177"/>
      <c r="QKH304" s="177"/>
      <c r="QKI304" s="177"/>
      <c r="QKJ304" s="177"/>
      <c r="QKK304" s="177"/>
      <c r="QKL304" s="177"/>
      <c r="QKM304" s="177"/>
      <c r="QKN304" s="177"/>
      <c r="QKO304" s="177"/>
      <c r="QKP304" s="177"/>
      <c r="QKQ304" s="177"/>
      <c r="QKR304" s="178"/>
      <c r="QKS304" s="178"/>
      <c r="QKT304" s="177"/>
      <c r="QKU304" s="177"/>
      <c r="QKV304" s="177"/>
      <c r="QKW304" s="178"/>
      <c r="QKX304" s="177"/>
      <c r="QKY304" s="178"/>
      <c r="QKZ304" s="177"/>
      <c r="QLA304" s="178"/>
      <c r="QLB304" s="177"/>
      <c r="QLC304" s="178"/>
      <c r="QLD304" s="180"/>
      <c r="QLE304" s="181"/>
      <c r="QLF304" s="181"/>
      <c r="QLG304" s="176"/>
      <c r="QLH304" s="177"/>
      <c r="QLI304" s="178"/>
      <c r="QLJ304" s="177"/>
      <c r="QLK304" s="177"/>
      <c r="QLL304" s="177"/>
      <c r="QLM304" s="177"/>
      <c r="QLN304" s="177"/>
      <c r="QLO304" s="177"/>
      <c r="QLP304" s="177"/>
      <c r="QLQ304" s="177"/>
      <c r="QLR304" s="177"/>
      <c r="QLS304" s="177"/>
      <c r="QLT304" s="177"/>
      <c r="QLU304" s="177"/>
      <c r="QLV304" s="177"/>
      <c r="QLW304" s="177"/>
      <c r="QLX304" s="178"/>
      <c r="QLY304" s="178"/>
      <c r="QLZ304" s="177"/>
      <c r="QMA304" s="177"/>
      <c r="QMB304" s="177"/>
      <c r="QMC304" s="178"/>
      <c r="QMD304" s="177"/>
      <c r="QME304" s="178"/>
      <c r="QMF304" s="177"/>
      <c r="QMG304" s="178"/>
      <c r="QMH304" s="177"/>
      <c r="QMI304" s="178"/>
      <c r="QMJ304" s="180"/>
      <c r="QMK304" s="181"/>
      <c r="QML304" s="181"/>
      <c r="QMM304" s="176"/>
      <c r="QMN304" s="177"/>
      <c r="QMO304" s="178"/>
      <c r="QMP304" s="177"/>
      <c r="QMQ304" s="177"/>
      <c r="QMR304" s="177"/>
      <c r="QMS304" s="177"/>
      <c r="QMT304" s="177"/>
      <c r="QMU304" s="177"/>
      <c r="QMV304" s="177"/>
      <c r="QMW304" s="177"/>
      <c r="QMX304" s="177"/>
      <c r="QMY304" s="177"/>
      <c r="QMZ304" s="177"/>
      <c r="QNA304" s="177"/>
      <c r="QNB304" s="177"/>
      <c r="QNC304" s="177"/>
      <c r="QND304" s="178"/>
      <c r="QNE304" s="178"/>
      <c r="QNF304" s="177"/>
      <c r="QNG304" s="177"/>
      <c r="QNH304" s="177"/>
      <c r="QNI304" s="178"/>
      <c r="QNJ304" s="177"/>
      <c r="QNK304" s="178"/>
      <c r="QNL304" s="177"/>
      <c r="QNM304" s="178"/>
      <c r="QNN304" s="177"/>
      <c r="QNO304" s="178"/>
      <c r="QNP304" s="180"/>
      <c r="QNQ304" s="181"/>
      <c r="QNR304" s="181"/>
      <c r="QNS304" s="176"/>
      <c r="QNT304" s="177"/>
      <c r="QNU304" s="178"/>
      <c r="QNV304" s="177"/>
      <c r="QNW304" s="177"/>
      <c r="QNX304" s="177"/>
      <c r="QNY304" s="177"/>
      <c r="QNZ304" s="177"/>
      <c r="QOA304" s="177"/>
      <c r="QOB304" s="177"/>
      <c r="QOC304" s="177"/>
      <c r="QOD304" s="177"/>
      <c r="QOE304" s="177"/>
      <c r="QOF304" s="177"/>
      <c r="QOG304" s="177"/>
      <c r="QOH304" s="177"/>
      <c r="QOI304" s="177"/>
      <c r="QOJ304" s="178"/>
      <c r="QOK304" s="178"/>
      <c r="QOL304" s="177"/>
      <c r="QOM304" s="177"/>
      <c r="QON304" s="177"/>
      <c r="QOO304" s="178"/>
      <c r="QOP304" s="177"/>
      <c r="QOQ304" s="178"/>
      <c r="QOR304" s="177"/>
      <c r="QOS304" s="178"/>
      <c r="QOT304" s="177"/>
      <c r="QOU304" s="178"/>
      <c r="QOV304" s="180"/>
      <c r="QOW304" s="181"/>
      <c r="QOX304" s="181"/>
      <c r="QOY304" s="176"/>
      <c r="QOZ304" s="177"/>
      <c r="QPA304" s="178"/>
      <c r="QPB304" s="177"/>
      <c r="QPC304" s="177"/>
      <c r="QPD304" s="177"/>
      <c r="QPE304" s="177"/>
      <c r="QPF304" s="177"/>
      <c r="QPG304" s="177"/>
      <c r="QPH304" s="177"/>
      <c r="QPI304" s="177"/>
      <c r="QPJ304" s="177"/>
      <c r="QPK304" s="177"/>
      <c r="QPL304" s="177"/>
      <c r="QPM304" s="177"/>
      <c r="QPN304" s="177"/>
      <c r="QPO304" s="177"/>
      <c r="QPP304" s="178"/>
      <c r="QPQ304" s="178"/>
      <c r="QPR304" s="177"/>
      <c r="QPS304" s="177"/>
      <c r="QPT304" s="177"/>
      <c r="QPU304" s="178"/>
      <c r="QPV304" s="177"/>
      <c r="QPW304" s="178"/>
      <c r="QPX304" s="177"/>
      <c r="QPY304" s="178"/>
      <c r="QPZ304" s="177"/>
      <c r="QQA304" s="178"/>
      <c r="QQB304" s="180"/>
      <c r="QQC304" s="181"/>
      <c r="QQD304" s="181"/>
      <c r="QQE304" s="176"/>
      <c r="QQF304" s="177"/>
      <c r="QQG304" s="178"/>
      <c r="QQH304" s="177"/>
      <c r="QQI304" s="177"/>
      <c r="QQJ304" s="177"/>
      <c r="QQK304" s="177"/>
      <c r="QQL304" s="177"/>
      <c r="QQM304" s="177"/>
      <c r="QQN304" s="177"/>
      <c r="QQO304" s="177"/>
      <c r="QQP304" s="177"/>
      <c r="QQQ304" s="177"/>
      <c r="QQR304" s="177"/>
      <c r="QQS304" s="177"/>
      <c r="QQT304" s="177"/>
      <c r="QQU304" s="177"/>
      <c r="QQV304" s="178"/>
      <c r="QQW304" s="178"/>
      <c r="QQX304" s="177"/>
      <c r="QQY304" s="177"/>
      <c r="QQZ304" s="177"/>
      <c r="QRA304" s="178"/>
      <c r="QRB304" s="177"/>
      <c r="QRC304" s="178"/>
      <c r="QRD304" s="177"/>
      <c r="QRE304" s="178"/>
      <c r="QRF304" s="177"/>
      <c r="QRG304" s="178"/>
      <c r="QRH304" s="180"/>
      <c r="QRI304" s="181"/>
      <c r="QRJ304" s="181"/>
      <c r="QRK304" s="176"/>
      <c r="QRL304" s="177"/>
      <c r="QRM304" s="178"/>
      <c r="QRN304" s="177"/>
      <c r="QRO304" s="177"/>
      <c r="QRP304" s="177"/>
      <c r="QRQ304" s="177"/>
      <c r="QRR304" s="177"/>
      <c r="QRS304" s="177"/>
      <c r="QRT304" s="177"/>
      <c r="QRU304" s="177"/>
      <c r="QRV304" s="177"/>
      <c r="QRW304" s="177"/>
      <c r="QRX304" s="177"/>
      <c r="QRY304" s="177"/>
      <c r="QRZ304" s="177"/>
      <c r="QSA304" s="177"/>
      <c r="QSB304" s="178"/>
      <c r="QSC304" s="178"/>
      <c r="QSD304" s="177"/>
      <c r="QSE304" s="177"/>
      <c r="QSF304" s="177"/>
      <c r="QSG304" s="178"/>
      <c r="QSH304" s="177"/>
      <c r="QSI304" s="178"/>
      <c r="QSJ304" s="177"/>
      <c r="QSK304" s="178"/>
      <c r="QSL304" s="177"/>
      <c r="QSM304" s="178"/>
      <c r="QSN304" s="180"/>
      <c r="QSO304" s="181"/>
      <c r="QSP304" s="181"/>
      <c r="QSQ304" s="176"/>
      <c r="QSR304" s="177"/>
      <c r="QSS304" s="178"/>
      <c r="QST304" s="177"/>
      <c r="QSU304" s="177"/>
      <c r="QSV304" s="177"/>
      <c r="QSW304" s="177"/>
      <c r="QSX304" s="177"/>
      <c r="QSY304" s="177"/>
      <c r="QSZ304" s="177"/>
      <c r="QTA304" s="177"/>
      <c r="QTB304" s="177"/>
      <c r="QTC304" s="177"/>
      <c r="QTD304" s="177"/>
      <c r="QTE304" s="177"/>
      <c r="QTF304" s="177"/>
      <c r="QTG304" s="177"/>
      <c r="QTH304" s="178"/>
      <c r="QTI304" s="178"/>
      <c r="QTJ304" s="177"/>
      <c r="QTK304" s="177"/>
      <c r="QTL304" s="177"/>
      <c r="QTM304" s="178"/>
      <c r="QTN304" s="177"/>
      <c r="QTO304" s="178"/>
      <c r="QTP304" s="177"/>
      <c r="QTQ304" s="178"/>
      <c r="QTR304" s="177"/>
      <c r="QTS304" s="178"/>
      <c r="QTT304" s="180"/>
      <c r="QTU304" s="181"/>
      <c r="QTV304" s="181"/>
      <c r="QTW304" s="176"/>
      <c r="QTX304" s="177"/>
      <c r="QTY304" s="178"/>
      <c r="QTZ304" s="177"/>
      <c r="QUA304" s="177"/>
      <c r="QUB304" s="177"/>
      <c r="QUC304" s="177"/>
      <c r="QUD304" s="177"/>
      <c r="QUE304" s="177"/>
      <c r="QUF304" s="177"/>
      <c r="QUG304" s="177"/>
      <c r="QUH304" s="177"/>
      <c r="QUI304" s="177"/>
      <c r="QUJ304" s="177"/>
      <c r="QUK304" s="177"/>
      <c r="QUL304" s="177"/>
      <c r="QUM304" s="177"/>
      <c r="QUN304" s="178"/>
      <c r="QUO304" s="178"/>
      <c r="QUP304" s="177"/>
      <c r="QUQ304" s="177"/>
      <c r="QUR304" s="177"/>
      <c r="QUS304" s="178"/>
      <c r="QUT304" s="177"/>
      <c r="QUU304" s="178"/>
      <c r="QUV304" s="177"/>
      <c r="QUW304" s="178"/>
      <c r="QUX304" s="177"/>
      <c r="QUY304" s="178"/>
      <c r="QUZ304" s="180"/>
      <c r="QVA304" s="181"/>
      <c r="QVB304" s="181"/>
      <c r="QVC304" s="176"/>
      <c r="QVD304" s="177"/>
      <c r="QVE304" s="178"/>
      <c r="QVF304" s="177"/>
      <c r="QVG304" s="177"/>
      <c r="QVH304" s="177"/>
      <c r="QVI304" s="177"/>
      <c r="QVJ304" s="177"/>
      <c r="QVK304" s="177"/>
      <c r="QVL304" s="177"/>
      <c r="QVM304" s="177"/>
      <c r="QVN304" s="177"/>
      <c r="QVO304" s="177"/>
      <c r="QVP304" s="177"/>
      <c r="QVQ304" s="177"/>
      <c r="QVR304" s="177"/>
      <c r="QVS304" s="177"/>
      <c r="QVT304" s="178"/>
      <c r="QVU304" s="178"/>
      <c r="QVV304" s="177"/>
      <c r="QVW304" s="177"/>
      <c r="QVX304" s="177"/>
      <c r="QVY304" s="178"/>
      <c r="QVZ304" s="177"/>
      <c r="QWA304" s="178"/>
      <c r="QWB304" s="177"/>
      <c r="QWC304" s="178"/>
      <c r="QWD304" s="177"/>
      <c r="QWE304" s="178"/>
      <c r="QWF304" s="180"/>
      <c r="QWG304" s="181"/>
      <c r="QWH304" s="181"/>
      <c r="QWI304" s="176"/>
      <c r="QWJ304" s="177"/>
      <c r="QWK304" s="178"/>
      <c r="QWL304" s="177"/>
      <c r="QWM304" s="177"/>
      <c r="QWN304" s="177"/>
      <c r="QWO304" s="177"/>
      <c r="QWP304" s="177"/>
      <c r="QWQ304" s="177"/>
      <c r="QWR304" s="177"/>
      <c r="QWS304" s="177"/>
      <c r="QWT304" s="177"/>
      <c r="QWU304" s="177"/>
      <c r="QWV304" s="177"/>
      <c r="QWW304" s="177"/>
      <c r="QWX304" s="177"/>
      <c r="QWY304" s="177"/>
      <c r="QWZ304" s="178"/>
      <c r="QXA304" s="178"/>
      <c r="QXB304" s="177"/>
      <c r="QXC304" s="177"/>
      <c r="QXD304" s="177"/>
      <c r="QXE304" s="178"/>
      <c r="QXF304" s="177"/>
      <c r="QXG304" s="178"/>
      <c r="QXH304" s="177"/>
      <c r="QXI304" s="178"/>
      <c r="QXJ304" s="177"/>
      <c r="QXK304" s="178"/>
      <c r="QXL304" s="180"/>
      <c r="QXM304" s="181"/>
      <c r="QXN304" s="181"/>
      <c r="QXO304" s="176"/>
      <c r="QXP304" s="177"/>
      <c r="QXQ304" s="178"/>
      <c r="QXR304" s="177"/>
      <c r="QXS304" s="177"/>
      <c r="QXT304" s="177"/>
      <c r="QXU304" s="177"/>
      <c r="QXV304" s="177"/>
      <c r="QXW304" s="177"/>
      <c r="QXX304" s="177"/>
      <c r="QXY304" s="177"/>
      <c r="QXZ304" s="177"/>
      <c r="QYA304" s="177"/>
      <c r="QYB304" s="177"/>
      <c r="QYC304" s="177"/>
      <c r="QYD304" s="177"/>
      <c r="QYE304" s="177"/>
      <c r="QYF304" s="178"/>
      <c r="QYG304" s="178"/>
      <c r="QYH304" s="177"/>
      <c r="QYI304" s="177"/>
      <c r="QYJ304" s="177"/>
      <c r="QYK304" s="178"/>
      <c r="QYL304" s="177"/>
      <c r="QYM304" s="178"/>
      <c r="QYN304" s="177"/>
      <c r="QYO304" s="178"/>
      <c r="QYP304" s="177"/>
      <c r="QYQ304" s="178"/>
      <c r="QYR304" s="180"/>
      <c r="QYS304" s="181"/>
      <c r="QYT304" s="181"/>
      <c r="QYU304" s="176"/>
      <c r="QYV304" s="177"/>
      <c r="QYW304" s="178"/>
      <c r="QYX304" s="177"/>
      <c r="QYY304" s="177"/>
      <c r="QYZ304" s="177"/>
      <c r="QZA304" s="177"/>
      <c r="QZB304" s="177"/>
      <c r="QZC304" s="177"/>
      <c r="QZD304" s="177"/>
      <c r="QZE304" s="177"/>
      <c r="QZF304" s="177"/>
      <c r="QZG304" s="177"/>
      <c r="QZH304" s="177"/>
      <c r="QZI304" s="177"/>
      <c r="QZJ304" s="177"/>
      <c r="QZK304" s="177"/>
      <c r="QZL304" s="178"/>
      <c r="QZM304" s="178"/>
      <c r="QZN304" s="177"/>
      <c r="QZO304" s="177"/>
      <c r="QZP304" s="177"/>
      <c r="QZQ304" s="178"/>
      <c r="QZR304" s="177"/>
      <c r="QZS304" s="178"/>
      <c r="QZT304" s="177"/>
      <c r="QZU304" s="178"/>
      <c r="QZV304" s="177"/>
      <c r="QZW304" s="178"/>
      <c r="QZX304" s="180"/>
      <c r="QZY304" s="181"/>
      <c r="QZZ304" s="181"/>
      <c r="RAA304" s="176"/>
      <c r="RAB304" s="177"/>
      <c r="RAC304" s="178"/>
      <c r="RAD304" s="177"/>
      <c r="RAE304" s="177"/>
      <c r="RAF304" s="177"/>
      <c r="RAG304" s="177"/>
      <c r="RAH304" s="177"/>
      <c r="RAI304" s="177"/>
      <c r="RAJ304" s="177"/>
      <c r="RAK304" s="177"/>
      <c r="RAL304" s="177"/>
      <c r="RAM304" s="177"/>
      <c r="RAN304" s="177"/>
      <c r="RAO304" s="177"/>
      <c r="RAP304" s="177"/>
      <c r="RAQ304" s="177"/>
      <c r="RAR304" s="178"/>
      <c r="RAS304" s="178"/>
      <c r="RAT304" s="177"/>
      <c r="RAU304" s="177"/>
      <c r="RAV304" s="177"/>
      <c r="RAW304" s="178"/>
      <c r="RAX304" s="177"/>
      <c r="RAY304" s="178"/>
      <c r="RAZ304" s="177"/>
      <c r="RBA304" s="178"/>
      <c r="RBB304" s="177"/>
      <c r="RBC304" s="178"/>
      <c r="RBD304" s="180"/>
      <c r="RBE304" s="181"/>
      <c r="RBF304" s="181"/>
      <c r="RBG304" s="176"/>
      <c r="RBH304" s="177"/>
      <c r="RBI304" s="178"/>
      <c r="RBJ304" s="177"/>
      <c r="RBK304" s="177"/>
      <c r="RBL304" s="177"/>
      <c r="RBM304" s="177"/>
      <c r="RBN304" s="177"/>
      <c r="RBO304" s="177"/>
      <c r="RBP304" s="177"/>
      <c r="RBQ304" s="177"/>
      <c r="RBR304" s="177"/>
      <c r="RBS304" s="177"/>
      <c r="RBT304" s="177"/>
      <c r="RBU304" s="177"/>
      <c r="RBV304" s="177"/>
      <c r="RBW304" s="177"/>
      <c r="RBX304" s="178"/>
      <c r="RBY304" s="178"/>
      <c r="RBZ304" s="177"/>
      <c r="RCA304" s="177"/>
      <c r="RCB304" s="177"/>
      <c r="RCC304" s="178"/>
      <c r="RCD304" s="177"/>
      <c r="RCE304" s="178"/>
      <c r="RCF304" s="177"/>
      <c r="RCG304" s="178"/>
      <c r="RCH304" s="177"/>
      <c r="RCI304" s="178"/>
      <c r="RCJ304" s="180"/>
      <c r="RCK304" s="181"/>
      <c r="RCL304" s="181"/>
      <c r="RCM304" s="176"/>
      <c r="RCN304" s="177"/>
      <c r="RCO304" s="178"/>
      <c r="RCP304" s="177"/>
      <c r="RCQ304" s="177"/>
      <c r="RCR304" s="177"/>
      <c r="RCS304" s="177"/>
      <c r="RCT304" s="177"/>
      <c r="RCU304" s="177"/>
      <c r="RCV304" s="177"/>
      <c r="RCW304" s="177"/>
      <c r="RCX304" s="177"/>
      <c r="RCY304" s="177"/>
      <c r="RCZ304" s="177"/>
      <c r="RDA304" s="177"/>
      <c r="RDB304" s="177"/>
      <c r="RDC304" s="177"/>
      <c r="RDD304" s="178"/>
      <c r="RDE304" s="178"/>
      <c r="RDF304" s="177"/>
      <c r="RDG304" s="177"/>
      <c r="RDH304" s="177"/>
      <c r="RDI304" s="178"/>
      <c r="RDJ304" s="177"/>
      <c r="RDK304" s="178"/>
      <c r="RDL304" s="177"/>
      <c r="RDM304" s="178"/>
      <c r="RDN304" s="177"/>
      <c r="RDO304" s="178"/>
      <c r="RDP304" s="180"/>
      <c r="RDQ304" s="181"/>
      <c r="RDR304" s="181"/>
      <c r="RDS304" s="176"/>
      <c r="RDT304" s="177"/>
      <c r="RDU304" s="178"/>
      <c r="RDV304" s="177"/>
      <c r="RDW304" s="177"/>
      <c r="RDX304" s="177"/>
      <c r="RDY304" s="177"/>
      <c r="RDZ304" s="177"/>
      <c r="REA304" s="177"/>
      <c r="REB304" s="177"/>
      <c r="REC304" s="177"/>
      <c r="RED304" s="177"/>
      <c r="REE304" s="177"/>
      <c r="REF304" s="177"/>
      <c r="REG304" s="177"/>
      <c r="REH304" s="177"/>
      <c r="REI304" s="177"/>
      <c r="REJ304" s="178"/>
      <c r="REK304" s="178"/>
      <c r="REL304" s="177"/>
      <c r="REM304" s="177"/>
      <c r="REN304" s="177"/>
      <c r="REO304" s="178"/>
      <c r="REP304" s="177"/>
      <c r="REQ304" s="178"/>
      <c r="RER304" s="177"/>
      <c r="RES304" s="178"/>
      <c r="RET304" s="177"/>
      <c r="REU304" s="178"/>
      <c r="REV304" s="180"/>
      <c r="REW304" s="181"/>
      <c r="REX304" s="181"/>
      <c r="REY304" s="176"/>
      <c r="REZ304" s="177"/>
      <c r="RFA304" s="178"/>
      <c r="RFB304" s="177"/>
      <c r="RFC304" s="177"/>
      <c r="RFD304" s="177"/>
      <c r="RFE304" s="177"/>
      <c r="RFF304" s="177"/>
      <c r="RFG304" s="177"/>
      <c r="RFH304" s="177"/>
      <c r="RFI304" s="177"/>
      <c r="RFJ304" s="177"/>
      <c r="RFK304" s="177"/>
      <c r="RFL304" s="177"/>
      <c r="RFM304" s="177"/>
      <c r="RFN304" s="177"/>
      <c r="RFO304" s="177"/>
      <c r="RFP304" s="178"/>
      <c r="RFQ304" s="178"/>
      <c r="RFR304" s="177"/>
      <c r="RFS304" s="177"/>
      <c r="RFT304" s="177"/>
      <c r="RFU304" s="178"/>
      <c r="RFV304" s="177"/>
      <c r="RFW304" s="178"/>
      <c r="RFX304" s="177"/>
      <c r="RFY304" s="178"/>
      <c r="RFZ304" s="177"/>
      <c r="RGA304" s="178"/>
      <c r="RGB304" s="180"/>
      <c r="RGC304" s="181"/>
      <c r="RGD304" s="181"/>
      <c r="RGE304" s="176"/>
      <c r="RGF304" s="177"/>
      <c r="RGG304" s="178"/>
      <c r="RGH304" s="177"/>
      <c r="RGI304" s="177"/>
      <c r="RGJ304" s="177"/>
      <c r="RGK304" s="177"/>
      <c r="RGL304" s="177"/>
      <c r="RGM304" s="177"/>
      <c r="RGN304" s="177"/>
      <c r="RGO304" s="177"/>
      <c r="RGP304" s="177"/>
      <c r="RGQ304" s="177"/>
      <c r="RGR304" s="177"/>
      <c r="RGS304" s="177"/>
      <c r="RGT304" s="177"/>
      <c r="RGU304" s="177"/>
      <c r="RGV304" s="178"/>
      <c r="RGW304" s="178"/>
      <c r="RGX304" s="177"/>
      <c r="RGY304" s="177"/>
      <c r="RGZ304" s="177"/>
      <c r="RHA304" s="178"/>
      <c r="RHB304" s="177"/>
      <c r="RHC304" s="178"/>
      <c r="RHD304" s="177"/>
      <c r="RHE304" s="178"/>
      <c r="RHF304" s="177"/>
      <c r="RHG304" s="178"/>
      <c r="RHH304" s="180"/>
      <c r="RHI304" s="181"/>
      <c r="RHJ304" s="181"/>
      <c r="RHK304" s="176"/>
      <c r="RHL304" s="177"/>
      <c r="RHM304" s="178"/>
      <c r="RHN304" s="177"/>
      <c r="RHO304" s="177"/>
      <c r="RHP304" s="177"/>
      <c r="RHQ304" s="177"/>
      <c r="RHR304" s="177"/>
      <c r="RHS304" s="177"/>
      <c r="RHT304" s="177"/>
      <c r="RHU304" s="177"/>
      <c r="RHV304" s="177"/>
      <c r="RHW304" s="177"/>
      <c r="RHX304" s="177"/>
      <c r="RHY304" s="177"/>
      <c r="RHZ304" s="177"/>
      <c r="RIA304" s="177"/>
      <c r="RIB304" s="178"/>
      <c r="RIC304" s="178"/>
      <c r="RID304" s="177"/>
      <c r="RIE304" s="177"/>
      <c r="RIF304" s="177"/>
      <c r="RIG304" s="178"/>
      <c r="RIH304" s="177"/>
      <c r="RII304" s="178"/>
      <c r="RIJ304" s="177"/>
      <c r="RIK304" s="178"/>
      <c r="RIL304" s="177"/>
      <c r="RIM304" s="178"/>
      <c r="RIN304" s="180"/>
      <c r="RIO304" s="181"/>
      <c r="RIP304" s="181"/>
      <c r="RIQ304" s="176"/>
      <c r="RIR304" s="177"/>
      <c r="RIS304" s="178"/>
      <c r="RIT304" s="177"/>
      <c r="RIU304" s="177"/>
      <c r="RIV304" s="177"/>
      <c r="RIW304" s="177"/>
      <c r="RIX304" s="177"/>
      <c r="RIY304" s="177"/>
      <c r="RIZ304" s="177"/>
      <c r="RJA304" s="177"/>
      <c r="RJB304" s="177"/>
      <c r="RJC304" s="177"/>
      <c r="RJD304" s="177"/>
      <c r="RJE304" s="177"/>
      <c r="RJF304" s="177"/>
      <c r="RJG304" s="177"/>
      <c r="RJH304" s="178"/>
      <c r="RJI304" s="178"/>
      <c r="RJJ304" s="177"/>
      <c r="RJK304" s="177"/>
      <c r="RJL304" s="177"/>
      <c r="RJM304" s="178"/>
      <c r="RJN304" s="177"/>
      <c r="RJO304" s="178"/>
      <c r="RJP304" s="177"/>
      <c r="RJQ304" s="178"/>
      <c r="RJR304" s="177"/>
      <c r="RJS304" s="178"/>
      <c r="RJT304" s="180"/>
      <c r="RJU304" s="181"/>
      <c r="RJV304" s="181"/>
      <c r="RJW304" s="176"/>
      <c r="RJX304" s="177"/>
      <c r="RJY304" s="178"/>
      <c r="RJZ304" s="177"/>
      <c r="RKA304" s="177"/>
      <c r="RKB304" s="177"/>
      <c r="RKC304" s="177"/>
      <c r="RKD304" s="177"/>
      <c r="RKE304" s="177"/>
      <c r="RKF304" s="177"/>
      <c r="RKG304" s="177"/>
      <c r="RKH304" s="177"/>
      <c r="RKI304" s="177"/>
      <c r="RKJ304" s="177"/>
      <c r="RKK304" s="177"/>
      <c r="RKL304" s="177"/>
      <c r="RKM304" s="177"/>
      <c r="RKN304" s="178"/>
      <c r="RKO304" s="178"/>
      <c r="RKP304" s="177"/>
      <c r="RKQ304" s="177"/>
      <c r="RKR304" s="177"/>
      <c r="RKS304" s="178"/>
      <c r="RKT304" s="177"/>
      <c r="RKU304" s="178"/>
      <c r="RKV304" s="177"/>
      <c r="RKW304" s="178"/>
      <c r="RKX304" s="177"/>
      <c r="RKY304" s="178"/>
      <c r="RKZ304" s="180"/>
      <c r="RLA304" s="181"/>
      <c r="RLB304" s="181"/>
      <c r="RLC304" s="176"/>
      <c r="RLD304" s="177"/>
      <c r="RLE304" s="178"/>
      <c r="RLF304" s="177"/>
      <c r="RLG304" s="177"/>
      <c r="RLH304" s="177"/>
      <c r="RLI304" s="177"/>
      <c r="RLJ304" s="177"/>
      <c r="RLK304" s="177"/>
      <c r="RLL304" s="177"/>
      <c r="RLM304" s="177"/>
      <c r="RLN304" s="177"/>
      <c r="RLO304" s="177"/>
      <c r="RLP304" s="177"/>
      <c r="RLQ304" s="177"/>
      <c r="RLR304" s="177"/>
      <c r="RLS304" s="177"/>
      <c r="RLT304" s="178"/>
      <c r="RLU304" s="178"/>
      <c r="RLV304" s="177"/>
      <c r="RLW304" s="177"/>
      <c r="RLX304" s="177"/>
      <c r="RLY304" s="178"/>
      <c r="RLZ304" s="177"/>
      <c r="RMA304" s="178"/>
      <c r="RMB304" s="177"/>
      <c r="RMC304" s="178"/>
      <c r="RMD304" s="177"/>
      <c r="RME304" s="178"/>
      <c r="RMF304" s="180"/>
      <c r="RMG304" s="181"/>
      <c r="RMH304" s="181"/>
      <c r="RMI304" s="176"/>
      <c r="RMJ304" s="177"/>
      <c r="RMK304" s="178"/>
      <c r="RML304" s="177"/>
      <c r="RMM304" s="177"/>
      <c r="RMN304" s="177"/>
      <c r="RMO304" s="177"/>
      <c r="RMP304" s="177"/>
      <c r="RMQ304" s="177"/>
      <c r="RMR304" s="177"/>
      <c r="RMS304" s="177"/>
      <c r="RMT304" s="177"/>
      <c r="RMU304" s="177"/>
      <c r="RMV304" s="177"/>
      <c r="RMW304" s="177"/>
      <c r="RMX304" s="177"/>
      <c r="RMY304" s="177"/>
      <c r="RMZ304" s="178"/>
      <c r="RNA304" s="178"/>
      <c r="RNB304" s="177"/>
      <c r="RNC304" s="177"/>
      <c r="RND304" s="177"/>
      <c r="RNE304" s="178"/>
      <c r="RNF304" s="177"/>
      <c r="RNG304" s="178"/>
      <c r="RNH304" s="177"/>
      <c r="RNI304" s="178"/>
      <c r="RNJ304" s="177"/>
      <c r="RNK304" s="178"/>
      <c r="RNL304" s="180"/>
      <c r="RNM304" s="181"/>
      <c r="RNN304" s="181"/>
      <c r="RNO304" s="176"/>
      <c r="RNP304" s="177"/>
      <c r="RNQ304" s="178"/>
      <c r="RNR304" s="177"/>
      <c r="RNS304" s="177"/>
      <c r="RNT304" s="177"/>
      <c r="RNU304" s="177"/>
      <c r="RNV304" s="177"/>
      <c r="RNW304" s="177"/>
      <c r="RNX304" s="177"/>
      <c r="RNY304" s="177"/>
      <c r="RNZ304" s="177"/>
      <c r="ROA304" s="177"/>
      <c r="ROB304" s="177"/>
      <c r="ROC304" s="177"/>
      <c r="ROD304" s="177"/>
      <c r="ROE304" s="177"/>
      <c r="ROF304" s="178"/>
      <c r="ROG304" s="178"/>
      <c r="ROH304" s="177"/>
      <c r="ROI304" s="177"/>
      <c r="ROJ304" s="177"/>
      <c r="ROK304" s="178"/>
      <c r="ROL304" s="177"/>
      <c r="ROM304" s="178"/>
      <c r="RON304" s="177"/>
      <c r="ROO304" s="178"/>
      <c r="ROP304" s="177"/>
      <c r="ROQ304" s="178"/>
      <c r="ROR304" s="180"/>
      <c r="ROS304" s="181"/>
      <c r="ROT304" s="181"/>
      <c r="ROU304" s="176"/>
      <c r="ROV304" s="177"/>
      <c r="ROW304" s="178"/>
      <c r="ROX304" s="177"/>
      <c r="ROY304" s="177"/>
      <c r="ROZ304" s="177"/>
      <c r="RPA304" s="177"/>
      <c r="RPB304" s="177"/>
      <c r="RPC304" s="177"/>
      <c r="RPD304" s="177"/>
      <c r="RPE304" s="177"/>
      <c r="RPF304" s="177"/>
      <c r="RPG304" s="177"/>
      <c r="RPH304" s="177"/>
      <c r="RPI304" s="177"/>
      <c r="RPJ304" s="177"/>
      <c r="RPK304" s="177"/>
      <c r="RPL304" s="178"/>
      <c r="RPM304" s="178"/>
      <c r="RPN304" s="177"/>
      <c r="RPO304" s="177"/>
      <c r="RPP304" s="177"/>
      <c r="RPQ304" s="178"/>
      <c r="RPR304" s="177"/>
      <c r="RPS304" s="178"/>
      <c r="RPT304" s="177"/>
      <c r="RPU304" s="178"/>
      <c r="RPV304" s="177"/>
      <c r="RPW304" s="178"/>
      <c r="RPX304" s="180"/>
      <c r="RPY304" s="181"/>
      <c r="RPZ304" s="181"/>
      <c r="RQA304" s="176"/>
      <c r="RQB304" s="177"/>
      <c r="RQC304" s="178"/>
      <c r="RQD304" s="177"/>
      <c r="RQE304" s="177"/>
      <c r="RQF304" s="177"/>
      <c r="RQG304" s="177"/>
      <c r="RQH304" s="177"/>
      <c r="RQI304" s="177"/>
      <c r="RQJ304" s="177"/>
      <c r="RQK304" s="177"/>
      <c r="RQL304" s="177"/>
      <c r="RQM304" s="177"/>
      <c r="RQN304" s="177"/>
      <c r="RQO304" s="177"/>
      <c r="RQP304" s="177"/>
      <c r="RQQ304" s="177"/>
      <c r="RQR304" s="178"/>
      <c r="RQS304" s="178"/>
      <c r="RQT304" s="177"/>
      <c r="RQU304" s="177"/>
      <c r="RQV304" s="177"/>
      <c r="RQW304" s="178"/>
      <c r="RQX304" s="177"/>
      <c r="RQY304" s="178"/>
      <c r="RQZ304" s="177"/>
      <c r="RRA304" s="178"/>
      <c r="RRB304" s="177"/>
      <c r="RRC304" s="178"/>
      <c r="RRD304" s="180"/>
      <c r="RRE304" s="181"/>
      <c r="RRF304" s="181"/>
      <c r="RRG304" s="176"/>
      <c r="RRH304" s="177"/>
      <c r="RRI304" s="178"/>
      <c r="RRJ304" s="177"/>
      <c r="RRK304" s="177"/>
      <c r="RRL304" s="177"/>
      <c r="RRM304" s="177"/>
      <c r="RRN304" s="177"/>
      <c r="RRO304" s="177"/>
      <c r="RRP304" s="177"/>
      <c r="RRQ304" s="177"/>
      <c r="RRR304" s="177"/>
      <c r="RRS304" s="177"/>
      <c r="RRT304" s="177"/>
      <c r="RRU304" s="177"/>
      <c r="RRV304" s="177"/>
      <c r="RRW304" s="177"/>
      <c r="RRX304" s="178"/>
      <c r="RRY304" s="178"/>
      <c r="RRZ304" s="177"/>
      <c r="RSA304" s="177"/>
      <c r="RSB304" s="177"/>
      <c r="RSC304" s="178"/>
      <c r="RSD304" s="177"/>
      <c r="RSE304" s="178"/>
      <c r="RSF304" s="177"/>
      <c r="RSG304" s="178"/>
      <c r="RSH304" s="177"/>
      <c r="RSI304" s="178"/>
      <c r="RSJ304" s="180"/>
      <c r="RSK304" s="181"/>
      <c r="RSL304" s="181"/>
      <c r="RSM304" s="176"/>
      <c r="RSN304" s="177"/>
      <c r="RSO304" s="178"/>
      <c r="RSP304" s="177"/>
      <c r="RSQ304" s="177"/>
      <c r="RSR304" s="177"/>
      <c r="RSS304" s="177"/>
      <c r="RST304" s="177"/>
      <c r="RSU304" s="177"/>
      <c r="RSV304" s="177"/>
      <c r="RSW304" s="177"/>
      <c r="RSX304" s="177"/>
      <c r="RSY304" s="177"/>
      <c r="RSZ304" s="177"/>
      <c r="RTA304" s="177"/>
      <c r="RTB304" s="177"/>
      <c r="RTC304" s="177"/>
      <c r="RTD304" s="178"/>
      <c r="RTE304" s="178"/>
      <c r="RTF304" s="177"/>
      <c r="RTG304" s="177"/>
      <c r="RTH304" s="177"/>
      <c r="RTI304" s="178"/>
      <c r="RTJ304" s="177"/>
      <c r="RTK304" s="178"/>
      <c r="RTL304" s="177"/>
      <c r="RTM304" s="178"/>
      <c r="RTN304" s="177"/>
      <c r="RTO304" s="178"/>
      <c r="RTP304" s="180"/>
      <c r="RTQ304" s="181"/>
      <c r="RTR304" s="181"/>
      <c r="RTS304" s="176"/>
      <c r="RTT304" s="177"/>
      <c r="RTU304" s="178"/>
      <c r="RTV304" s="177"/>
      <c r="RTW304" s="177"/>
      <c r="RTX304" s="177"/>
      <c r="RTY304" s="177"/>
      <c r="RTZ304" s="177"/>
      <c r="RUA304" s="177"/>
      <c r="RUB304" s="177"/>
      <c r="RUC304" s="177"/>
      <c r="RUD304" s="177"/>
      <c r="RUE304" s="177"/>
      <c r="RUF304" s="177"/>
      <c r="RUG304" s="177"/>
      <c r="RUH304" s="177"/>
      <c r="RUI304" s="177"/>
      <c r="RUJ304" s="178"/>
      <c r="RUK304" s="178"/>
      <c r="RUL304" s="177"/>
      <c r="RUM304" s="177"/>
      <c r="RUN304" s="177"/>
      <c r="RUO304" s="178"/>
      <c r="RUP304" s="177"/>
      <c r="RUQ304" s="178"/>
      <c r="RUR304" s="177"/>
      <c r="RUS304" s="178"/>
      <c r="RUT304" s="177"/>
      <c r="RUU304" s="178"/>
      <c r="RUV304" s="180"/>
      <c r="RUW304" s="181"/>
      <c r="RUX304" s="181"/>
      <c r="RUY304" s="176"/>
      <c r="RUZ304" s="177"/>
      <c r="RVA304" s="178"/>
      <c r="RVB304" s="177"/>
      <c r="RVC304" s="177"/>
      <c r="RVD304" s="177"/>
      <c r="RVE304" s="177"/>
      <c r="RVF304" s="177"/>
      <c r="RVG304" s="177"/>
      <c r="RVH304" s="177"/>
      <c r="RVI304" s="177"/>
      <c r="RVJ304" s="177"/>
      <c r="RVK304" s="177"/>
      <c r="RVL304" s="177"/>
      <c r="RVM304" s="177"/>
      <c r="RVN304" s="177"/>
      <c r="RVO304" s="177"/>
      <c r="RVP304" s="178"/>
      <c r="RVQ304" s="178"/>
      <c r="RVR304" s="177"/>
      <c r="RVS304" s="177"/>
      <c r="RVT304" s="177"/>
      <c r="RVU304" s="178"/>
      <c r="RVV304" s="177"/>
      <c r="RVW304" s="178"/>
      <c r="RVX304" s="177"/>
      <c r="RVY304" s="178"/>
      <c r="RVZ304" s="177"/>
      <c r="RWA304" s="178"/>
      <c r="RWB304" s="180"/>
      <c r="RWC304" s="181"/>
      <c r="RWD304" s="181"/>
      <c r="RWE304" s="176"/>
      <c r="RWF304" s="177"/>
      <c r="RWG304" s="178"/>
      <c r="RWH304" s="177"/>
      <c r="RWI304" s="177"/>
      <c r="RWJ304" s="177"/>
      <c r="RWK304" s="177"/>
      <c r="RWL304" s="177"/>
      <c r="RWM304" s="177"/>
      <c r="RWN304" s="177"/>
      <c r="RWO304" s="177"/>
      <c r="RWP304" s="177"/>
      <c r="RWQ304" s="177"/>
      <c r="RWR304" s="177"/>
      <c r="RWS304" s="177"/>
      <c r="RWT304" s="177"/>
      <c r="RWU304" s="177"/>
      <c r="RWV304" s="178"/>
      <c r="RWW304" s="178"/>
      <c r="RWX304" s="177"/>
      <c r="RWY304" s="177"/>
      <c r="RWZ304" s="177"/>
      <c r="RXA304" s="178"/>
      <c r="RXB304" s="177"/>
      <c r="RXC304" s="178"/>
      <c r="RXD304" s="177"/>
      <c r="RXE304" s="178"/>
      <c r="RXF304" s="177"/>
      <c r="RXG304" s="178"/>
      <c r="RXH304" s="180"/>
      <c r="RXI304" s="181"/>
      <c r="RXJ304" s="181"/>
      <c r="RXK304" s="176"/>
      <c r="RXL304" s="177"/>
      <c r="RXM304" s="178"/>
      <c r="RXN304" s="177"/>
      <c r="RXO304" s="177"/>
      <c r="RXP304" s="177"/>
      <c r="RXQ304" s="177"/>
      <c r="RXR304" s="177"/>
      <c r="RXS304" s="177"/>
      <c r="RXT304" s="177"/>
      <c r="RXU304" s="177"/>
      <c r="RXV304" s="177"/>
      <c r="RXW304" s="177"/>
      <c r="RXX304" s="177"/>
      <c r="RXY304" s="177"/>
      <c r="RXZ304" s="177"/>
      <c r="RYA304" s="177"/>
      <c r="RYB304" s="178"/>
      <c r="RYC304" s="178"/>
      <c r="RYD304" s="177"/>
      <c r="RYE304" s="177"/>
      <c r="RYF304" s="177"/>
      <c r="RYG304" s="178"/>
      <c r="RYH304" s="177"/>
      <c r="RYI304" s="178"/>
      <c r="RYJ304" s="177"/>
      <c r="RYK304" s="178"/>
      <c r="RYL304" s="177"/>
      <c r="RYM304" s="178"/>
      <c r="RYN304" s="180"/>
      <c r="RYO304" s="181"/>
      <c r="RYP304" s="181"/>
      <c r="RYQ304" s="176"/>
      <c r="RYR304" s="177"/>
      <c r="RYS304" s="178"/>
      <c r="RYT304" s="177"/>
      <c r="RYU304" s="177"/>
      <c r="RYV304" s="177"/>
      <c r="RYW304" s="177"/>
      <c r="RYX304" s="177"/>
      <c r="RYY304" s="177"/>
      <c r="RYZ304" s="177"/>
      <c r="RZA304" s="177"/>
      <c r="RZB304" s="177"/>
      <c r="RZC304" s="177"/>
      <c r="RZD304" s="177"/>
      <c r="RZE304" s="177"/>
      <c r="RZF304" s="177"/>
      <c r="RZG304" s="177"/>
      <c r="RZH304" s="178"/>
      <c r="RZI304" s="178"/>
      <c r="RZJ304" s="177"/>
      <c r="RZK304" s="177"/>
      <c r="RZL304" s="177"/>
      <c r="RZM304" s="178"/>
      <c r="RZN304" s="177"/>
      <c r="RZO304" s="178"/>
      <c r="RZP304" s="177"/>
      <c r="RZQ304" s="178"/>
      <c r="RZR304" s="177"/>
      <c r="RZS304" s="178"/>
      <c r="RZT304" s="180"/>
      <c r="RZU304" s="181"/>
      <c r="RZV304" s="181"/>
      <c r="RZW304" s="176"/>
      <c r="RZX304" s="177"/>
      <c r="RZY304" s="178"/>
      <c r="RZZ304" s="177"/>
      <c r="SAA304" s="177"/>
      <c r="SAB304" s="177"/>
      <c r="SAC304" s="177"/>
      <c r="SAD304" s="177"/>
      <c r="SAE304" s="177"/>
      <c r="SAF304" s="177"/>
      <c r="SAG304" s="177"/>
      <c r="SAH304" s="177"/>
      <c r="SAI304" s="177"/>
      <c r="SAJ304" s="177"/>
      <c r="SAK304" s="177"/>
      <c r="SAL304" s="177"/>
      <c r="SAM304" s="177"/>
      <c r="SAN304" s="178"/>
      <c r="SAO304" s="178"/>
      <c r="SAP304" s="177"/>
      <c r="SAQ304" s="177"/>
      <c r="SAR304" s="177"/>
      <c r="SAS304" s="178"/>
      <c r="SAT304" s="177"/>
      <c r="SAU304" s="178"/>
      <c r="SAV304" s="177"/>
      <c r="SAW304" s="178"/>
      <c r="SAX304" s="177"/>
      <c r="SAY304" s="178"/>
      <c r="SAZ304" s="180"/>
      <c r="SBA304" s="181"/>
      <c r="SBB304" s="181"/>
      <c r="SBC304" s="176"/>
      <c r="SBD304" s="177"/>
      <c r="SBE304" s="178"/>
      <c r="SBF304" s="177"/>
      <c r="SBG304" s="177"/>
      <c r="SBH304" s="177"/>
      <c r="SBI304" s="177"/>
      <c r="SBJ304" s="177"/>
      <c r="SBK304" s="177"/>
      <c r="SBL304" s="177"/>
      <c r="SBM304" s="177"/>
      <c r="SBN304" s="177"/>
      <c r="SBO304" s="177"/>
      <c r="SBP304" s="177"/>
      <c r="SBQ304" s="177"/>
      <c r="SBR304" s="177"/>
      <c r="SBS304" s="177"/>
      <c r="SBT304" s="178"/>
      <c r="SBU304" s="178"/>
      <c r="SBV304" s="177"/>
      <c r="SBW304" s="177"/>
      <c r="SBX304" s="177"/>
      <c r="SBY304" s="178"/>
      <c r="SBZ304" s="177"/>
      <c r="SCA304" s="178"/>
      <c r="SCB304" s="177"/>
      <c r="SCC304" s="178"/>
      <c r="SCD304" s="177"/>
      <c r="SCE304" s="178"/>
      <c r="SCF304" s="180"/>
      <c r="SCG304" s="181"/>
      <c r="SCH304" s="181"/>
      <c r="SCI304" s="176"/>
      <c r="SCJ304" s="177"/>
      <c r="SCK304" s="178"/>
      <c r="SCL304" s="177"/>
      <c r="SCM304" s="177"/>
      <c r="SCN304" s="177"/>
      <c r="SCO304" s="177"/>
      <c r="SCP304" s="177"/>
      <c r="SCQ304" s="177"/>
      <c r="SCR304" s="177"/>
      <c r="SCS304" s="177"/>
      <c r="SCT304" s="177"/>
      <c r="SCU304" s="177"/>
      <c r="SCV304" s="177"/>
      <c r="SCW304" s="177"/>
      <c r="SCX304" s="177"/>
      <c r="SCY304" s="177"/>
      <c r="SCZ304" s="178"/>
      <c r="SDA304" s="178"/>
      <c r="SDB304" s="177"/>
      <c r="SDC304" s="177"/>
      <c r="SDD304" s="177"/>
      <c r="SDE304" s="178"/>
      <c r="SDF304" s="177"/>
      <c r="SDG304" s="178"/>
      <c r="SDH304" s="177"/>
      <c r="SDI304" s="178"/>
      <c r="SDJ304" s="177"/>
      <c r="SDK304" s="178"/>
      <c r="SDL304" s="180"/>
      <c r="SDM304" s="181"/>
      <c r="SDN304" s="181"/>
      <c r="SDO304" s="176"/>
      <c r="SDP304" s="177"/>
      <c r="SDQ304" s="178"/>
      <c r="SDR304" s="177"/>
      <c r="SDS304" s="177"/>
      <c r="SDT304" s="177"/>
      <c r="SDU304" s="177"/>
      <c r="SDV304" s="177"/>
      <c r="SDW304" s="177"/>
      <c r="SDX304" s="177"/>
      <c r="SDY304" s="177"/>
      <c r="SDZ304" s="177"/>
      <c r="SEA304" s="177"/>
      <c r="SEB304" s="177"/>
      <c r="SEC304" s="177"/>
      <c r="SED304" s="177"/>
      <c r="SEE304" s="177"/>
      <c r="SEF304" s="178"/>
      <c r="SEG304" s="178"/>
      <c r="SEH304" s="177"/>
      <c r="SEI304" s="177"/>
      <c r="SEJ304" s="177"/>
      <c r="SEK304" s="178"/>
      <c r="SEL304" s="177"/>
      <c r="SEM304" s="178"/>
      <c r="SEN304" s="177"/>
      <c r="SEO304" s="178"/>
      <c r="SEP304" s="177"/>
      <c r="SEQ304" s="178"/>
      <c r="SER304" s="180"/>
      <c r="SES304" s="181"/>
      <c r="SET304" s="181"/>
      <c r="SEU304" s="176"/>
      <c r="SEV304" s="177"/>
      <c r="SEW304" s="178"/>
      <c r="SEX304" s="177"/>
      <c r="SEY304" s="177"/>
      <c r="SEZ304" s="177"/>
      <c r="SFA304" s="177"/>
      <c r="SFB304" s="177"/>
      <c r="SFC304" s="177"/>
      <c r="SFD304" s="177"/>
      <c r="SFE304" s="177"/>
      <c r="SFF304" s="177"/>
      <c r="SFG304" s="177"/>
      <c r="SFH304" s="177"/>
      <c r="SFI304" s="177"/>
      <c r="SFJ304" s="177"/>
      <c r="SFK304" s="177"/>
      <c r="SFL304" s="178"/>
      <c r="SFM304" s="178"/>
      <c r="SFN304" s="177"/>
      <c r="SFO304" s="177"/>
      <c r="SFP304" s="177"/>
      <c r="SFQ304" s="178"/>
      <c r="SFR304" s="177"/>
      <c r="SFS304" s="178"/>
      <c r="SFT304" s="177"/>
      <c r="SFU304" s="178"/>
      <c r="SFV304" s="177"/>
      <c r="SFW304" s="178"/>
      <c r="SFX304" s="180"/>
      <c r="SFY304" s="181"/>
      <c r="SFZ304" s="181"/>
      <c r="SGA304" s="176"/>
      <c r="SGB304" s="177"/>
      <c r="SGC304" s="178"/>
      <c r="SGD304" s="177"/>
      <c r="SGE304" s="177"/>
      <c r="SGF304" s="177"/>
      <c r="SGG304" s="177"/>
      <c r="SGH304" s="177"/>
      <c r="SGI304" s="177"/>
      <c r="SGJ304" s="177"/>
      <c r="SGK304" s="177"/>
      <c r="SGL304" s="177"/>
      <c r="SGM304" s="177"/>
      <c r="SGN304" s="177"/>
      <c r="SGO304" s="177"/>
      <c r="SGP304" s="177"/>
      <c r="SGQ304" s="177"/>
      <c r="SGR304" s="178"/>
      <c r="SGS304" s="178"/>
      <c r="SGT304" s="177"/>
      <c r="SGU304" s="177"/>
      <c r="SGV304" s="177"/>
      <c r="SGW304" s="178"/>
      <c r="SGX304" s="177"/>
      <c r="SGY304" s="178"/>
      <c r="SGZ304" s="177"/>
      <c r="SHA304" s="178"/>
      <c r="SHB304" s="177"/>
      <c r="SHC304" s="178"/>
      <c r="SHD304" s="180"/>
      <c r="SHE304" s="181"/>
      <c r="SHF304" s="181"/>
      <c r="SHG304" s="176"/>
      <c r="SHH304" s="177"/>
      <c r="SHI304" s="178"/>
      <c r="SHJ304" s="177"/>
      <c r="SHK304" s="177"/>
      <c r="SHL304" s="177"/>
      <c r="SHM304" s="177"/>
      <c r="SHN304" s="177"/>
      <c r="SHO304" s="177"/>
      <c r="SHP304" s="177"/>
      <c r="SHQ304" s="177"/>
      <c r="SHR304" s="177"/>
      <c r="SHS304" s="177"/>
      <c r="SHT304" s="177"/>
      <c r="SHU304" s="177"/>
      <c r="SHV304" s="177"/>
      <c r="SHW304" s="177"/>
      <c r="SHX304" s="178"/>
      <c r="SHY304" s="178"/>
      <c r="SHZ304" s="177"/>
      <c r="SIA304" s="177"/>
      <c r="SIB304" s="177"/>
      <c r="SIC304" s="178"/>
      <c r="SID304" s="177"/>
      <c r="SIE304" s="178"/>
      <c r="SIF304" s="177"/>
      <c r="SIG304" s="178"/>
      <c r="SIH304" s="177"/>
      <c r="SII304" s="178"/>
      <c r="SIJ304" s="180"/>
      <c r="SIK304" s="181"/>
      <c r="SIL304" s="181"/>
      <c r="SIM304" s="176"/>
      <c r="SIN304" s="177"/>
      <c r="SIO304" s="178"/>
      <c r="SIP304" s="177"/>
      <c r="SIQ304" s="177"/>
      <c r="SIR304" s="177"/>
      <c r="SIS304" s="177"/>
      <c r="SIT304" s="177"/>
      <c r="SIU304" s="177"/>
      <c r="SIV304" s="177"/>
      <c r="SIW304" s="177"/>
      <c r="SIX304" s="177"/>
      <c r="SIY304" s="177"/>
      <c r="SIZ304" s="177"/>
      <c r="SJA304" s="177"/>
      <c r="SJB304" s="177"/>
      <c r="SJC304" s="177"/>
      <c r="SJD304" s="178"/>
      <c r="SJE304" s="178"/>
      <c r="SJF304" s="177"/>
      <c r="SJG304" s="177"/>
      <c r="SJH304" s="177"/>
      <c r="SJI304" s="178"/>
      <c r="SJJ304" s="177"/>
      <c r="SJK304" s="178"/>
      <c r="SJL304" s="177"/>
      <c r="SJM304" s="178"/>
      <c r="SJN304" s="177"/>
      <c r="SJO304" s="178"/>
      <c r="SJP304" s="180"/>
      <c r="SJQ304" s="181"/>
      <c r="SJR304" s="181"/>
      <c r="SJS304" s="176"/>
      <c r="SJT304" s="177"/>
      <c r="SJU304" s="178"/>
      <c r="SJV304" s="177"/>
      <c r="SJW304" s="177"/>
      <c r="SJX304" s="177"/>
      <c r="SJY304" s="177"/>
      <c r="SJZ304" s="177"/>
      <c r="SKA304" s="177"/>
      <c r="SKB304" s="177"/>
      <c r="SKC304" s="177"/>
      <c r="SKD304" s="177"/>
      <c r="SKE304" s="177"/>
      <c r="SKF304" s="177"/>
      <c r="SKG304" s="177"/>
      <c r="SKH304" s="177"/>
      <c r="SKI304" s="177"/>
      <c r="SKJ304" s="178"/>
      <c r="SKK304" s="178"/>
      <c r="SKL304" s="177"/>
      <c r="SKM304" s="177"/>
      <c r="SKN304" s="177"/>
      <c r="SKO304" s="178"/>
      <c r="SKP304" s="177"/>
      <c r="SKQ304" s="178"/>
      <c r="SKR304" s="177"/>
      <c r="SKS304" s="178"/>
      <c r="SKT304" s="177"/>
      <c r="SKU304" s="178"/>
      <c r="SKV304" s="180"/>
      <c r="SKW304" s="181"/>
      <c r="SKX304" s="181"/>
      <c r="SKY304" s="176"/>
      <c r="SKZ304" s="177"/>
      <c r="SLA304" s="178"/>
      <c r="SLB304" s="177"/>
      <c r="SLC304" s="177"/>
      <c r="SLD304" s="177"/>
      <c r="SLE304" s="177"/>
      <c r="SLF304" s="177"/>
      <c r="SLG304" s="177"/>
      <c r="SLH304" s="177"/>
      <c r="SLI304" s="177"/>
      <c r="SLJ304" s="177"/>
      <c r="SLK304" s="177"/>
      <c r="SLL304" s="177"/>
      <c r="SLM304" s="177"/>
      <c r="SLN304" s="177"/>
      <c r="SLO304" s="177"/>
      <c r="SLP304" s="178"/>
      <c r="SLQ304" s="178"/>
      <c r="SLR304" s="177"/>
      <c r="SLS304" s="177"/>
      <c r="SLT304" s="177"/>
      <c r="SLU304" s="178"/>
      <c r="SLV304" s="177"/>
      <c r="SLW304" s="178"/>
      <c r="SLX304" s="177"/>
      <c r="SLY304" s="178"/>
      <c r="SLZ304" s="177"/>
      <c r="SMA304" s="178"/>
      <c r="SMB304" s="180"/>
      <c r="SMC304" s="181"/>
      <c r="SMD304" s="181"/>
      <c r="SME304" s="176"/>
      <c r="SMF304" s="177"/>
      <c r="SMG304" s="178"/>
      <c r="SMH304" s="177"/>
      <c r="SMI304" s="177"/>
      <c r="SMJ304" s="177"/>
      <c r="SMK304" s="177"/>
      <c r="SML304" s="177"/>
      <c r="SMM304" s="177"/>
      <c r="SMN304" s="177"/>
      <c r="SMO304" s="177"/>
      <c r="SMP304" s="177"/>
      <c r="SMQ304" s="177"/>
      <c r="SMR304" s="177"/>
      <c r="SMS304" s="177"/>
      <c r="SMT304" s="177"/>
      <c r="SMU304" s="177"/>
      <c r="SMV304" s="178"/>
      <c r="SMW304" s="178"/>
      <c r="SMX304" s="177"/>
      <c r="SMY304" s="177"/>
      <c r="SMZ304" s="177"/>
      <c r="SNA304" s="178"/>
      <c r="SNB304" s="177"/>
      <c r="SNC304" s="178"/>
      <c r="SND304" s="177"/>
      <c r="SNE304" s="178"/>
      <c r="SNF304" s="177"/>
      <c r="SNG304" s="178"/>
      <c r="SNH304" s="180"/>
      <c r="SNI304" s="181"/>
      <c r="SNJ304" s="181"/>
      <c r="SNK304" s="176"/>
      <c r="SNL304" s="177"/>
      <c r="SNM304" s="178"/>
      <c r="SNN304" s="177"/>
      <c r="SNO304" s="177"/>
      <c r="SNP304" s="177"/>
      <c r="SNQ304" s="177"/>
      <c r="SNR304" s="177"/>
      <c r="SNS304" s="177"/>
      <c r="SNT304" s="177"/>
      <c r="SNU304" s="177"/>
      <c r="SNV304" s="177"/>
      <c r="SNW304" s="177"/>
      <c r="SNX304" s="177"/>
      <c r="SNY304" s="177"/>
      <c r="SNZ304" s="177"/>
      <c r="SOA304" s="177"/>
      <c r="SOB304" s="178"/>
      <c r="SOC304" s="178"/>
      <c r="SOD304" s="177"/>
      <c r="SOE304" s="177"/>
      <c r="SOF304" s="177"/>
      <c r="SOG304" s="178"/>
      <c r="SOH304" s="177"/>
      <c r="SOI304" s="178"/>
      <c r="SOJ304" s="177"/>
      <c r="SOK304" s="178"/>
      <c r="SOL304" s="177"/>
      <c r="SOM304" s="178"/>
      <c r="SON304" s="180"/>
      <c r="SOO304" s="181"/>
      <c r="SOP304" s="181"/>
      <c r="SOQ304" s="176"/>
      <c r="SOR304" s="177"/>
      <c r="SOS304" s="178"/>
      <c r="SOT304" s="177"/>
      <c r="SOU304" s="177"/>
      <c r="SOV304" s="177"/>
      <c r="SOW304" s="177"/>
      <c r="SOX304" s="177"/>
      <c r="SOY304" s="177"/>
      <c r="SOZ304" s="177"/>
      <c r="SPA304" s="177"/>
      <c r="SPB304" s="177"/>
      <c r="SPC304" s="177"/>
      <c r="SPD304" s="177"/>
      <c r="SPE304" s="177"/>
      <c r="SPF304" s="177"/>
      <c r="SPG304" s="177"/>
      <c r="SPH304" s="178"/>
      <c r="SPI304" s="178"/>
      <c r="SPJ304" s="177"/>
      <c r="SPK304" s="177"/>
      <c r="SPL304" s="177"/>
      <c r="SPM304" s="178"/>
      <c r="SPN304" s="177"/>
      <c r="SPO304" s="178"/>
      <c r="SPP304" s="177"/>
      <c r="SPQ304" s="178"/>
      <c r="SPR304" s="177"/>
      <c r="SPS304" s="178"/>
      <c r="SPT304" s="180"/>
      <c r="SPU304" s="181"/>
      <c r="SPV304" s="181"/>
      <c r="SPW304" s="176"/>
      <c r="SPX304" s="177"/>
      <c r="SPY304" s="178"/>
      <c r="SPZ304" s="177"/>
      <c r="SQA304" s="177"/>
      <c r="SQB304" s="177"/>
      <c r="SQC304" s="177"/>
      <c r="SQD304" s="177"/>
      <c r="SQE304" s="177"/>
      <c r="SQF304" s="177"/>
      <c r="SQG304" s="177"/>
      <c r="SQH304" s="177"/>
      <c r="SQI304" s="177"/>
      <c r="SQJ304" s="177"/>
      <c r="SQK304" s="177"/>
      <c r="SQL304" s="177"/>
      <c r="SQM304" s="177"/>
      <c r="SQN304" s="178"/>
      <c r="SQO304" s="178"/>
      <c r="SQP304" s="177"/>
      <c r="SQQ304" s="177"/>
      <c r="SQR304" s="177"/>
      <c r="SQS304" s="178"/>
      <c r="SQT304" s="177"/>
      <c r="SQU304" s="178"/>
      <c r="SQV304" s="177"/>
      <c r="SQW304" s="178"/>
      <c r="SQX304" s="177"/>
      <c r="SQY304" s="178"/>
      <c r="SQZ304" s="180"/>
      <c r="SRA304" s="181"/>
      <c r="SRB304" s="181"/>
      <c r="SRC304" s="176"/>
      <c r="SRD304" s="177"/>
      <c r="SRE304" s="178"/>
      <c r="SRF304" s="177"/>
      <c r="SRG304" s="177"/>
      <c r="SRH304" s="177"/>
      <c r="SRI304" s="177"/>
      <c r="SRJ304" s="177"/>
      <c r="SRK304" s="177"/>
      <c r="SRL304" s="177"/>
      <c r="SRM304" s="177"/>
      <c r="SRN304" s="177"/>
      <c r="SRO304" s="177"/>
      <c r="SRP304" s="177"/>
      <c r="SRQ304" s="177"/>
      <c r="SRR304" s="177"/>
      <c r="SRS304" s="177"/>
      <c r="SRT304" s="178"/>
      <c r="SRU304" s="178"/>
      <c r="SRV304" s="177"/>
      <c r="SRW304" s="177"/>
      <c r="SRX304" s="177"/>
      <c r="SRY304" s="178"/>
      <c r="SRZ304" s="177"/>
      <c r="SSA304" s="178"/>
      <c r="SSB304" s="177"/>
      <c r="SSC304" s="178"/>
      <c r="SSD304" s="177"/>
      <c r="SSE304" s="178"/>
      <c r="SSF304" s="180"/>
      <c r="SSG304" s="181"/>
      <c r="SSH304" s="181"/>
      <c r="SSI304" s="176"/>
      <c r="SSJ304" s="177"/>
      <c r="SSK304" s="178"/>
      <c r="SSL304" s="177"/>
      <c r="SSM304" s="177"/>
      <c r="SSN304" s="177"/>
      <c r="SSO304" s="177"/>
      <c r="SSP304" s="177"/>
      <c r="SSQ304" s="177"/>
      <c r="SSR304" s="177"/>
      <c r="SSS304" s="177"/>
      <c r="SST304" s="177"/>
      <c r="SSU304" s="177"/>
      <c r="SSV304" s="177"/>
      <c r="SSW304" s="177"/>
      <c r="SSX304" s="177"/>
      <c r="SSY304" s="177"/>
      <c r="SSZ304" s="178"/>
      <c r="STA304" s="178"/>
      <c r="STB304" s="177"/>
      <c r="STC304" s="177"/>
      <c r="STD304" s="177"/>
      <c r="STE304" s="178"/>
      <c r="STF304" s="177"/>
      <c r="STG304" s="178"/>
      <c r="STH304" s="177"/>
      <c r="STI304" s="178"/>
      <c r="STJ304" s="177"/>
      <c r="STK304" s="178"/>
      <c r="STL304" s="180"/>
      <c r="STM304" s="181"/>
      <c r="STN304" s="181"/>
      <c r="STO304" s="176"/>
      <c r="STP304" s="177"/>
      <c r="STQ304" s="178"/>
      <c r="STR304" s="177"/>
      <c r="STS304" s="177"/>
      <c r="STT304" s="177"/>
      <c r="STU304" s="177"/>
      <c r="STV304" s="177"/>
      <c r="STW304" s="177"/>
      <c r="STX304" s="177"/>
      <c r="STY304" s="177"/>
      <c r="STZ304" s="177"/>
      <c r="SUA304" s="177"/>
      <c r="SUB304" s="177"/>
      <c r="SUC304" s="177"/>
      <c r="SUD304" s="177"/>
      <c r="SUE304" s="177"/>
      <c r="SUF304" s="178"/>
      <c r="SUG304" s="178"/>
      <c r="SUH304" s="177"/>
      <c r="SUI304" s="177"/>
      <c r="SUJ304" s="177"/>
      <c r="SUK304" s="178"/>
      <c r="SUL304" s="177"/>
      <c r="SUM304" s="178"/>
      <c r="SUN304" s="177"/>
      <c r="SUO304" s="178"/>
      <c r="SUP304" s="177"/>
      <c r="SUQ304" s="178"/>
      <c r="SUR304" s="180"/>
      <c r="SUS304" s="181"/>
      <c r="SUT304" s="181"/>
      <c r="SUU304" s="176"/>
      <c r="SUV304" s="177"/>
      <c r="SUW304" s="178"/>
      <c r="SUX304" s="177"/>
      <c r="SUY304" s="177"/>
      <c r="SUZ304" s="177"/>
      <c r="SVA304" s="177"/>
      <c r="SVB304" s="177"/>
      <c r="SVC304" s="177"/>
      <c r="SVD304" s="177"/>
      <c r="SVE304" s="177"/>
      <c r="SVF304" s="177"/>
      <c r="SVG304" s="177"/>
      <c r="SVH304" s="177"/>
      <c r="SVI304" s="177"/>
      <c r="SVJ304" s="177"/>
      <c r="SVK304" s="177"/>
      <c r="SVL304" s="178"/>
      <c r="SVM304" s="178"/>
      <c r="SVN304" s="177"/>
      <c r="SVO304" s="177"/>
      <c r="SVP304" s="177"/>
      <c r="SVQ304" s="178"/>
      <c r="SVR304" s="177"/>
      <c r="SVS304" s="178"/>
      <c r="SVT304" s="177"/>
      <c r="SVU304" s="178"/>
      <c r="SVV304" s="177"/>
      <c r="SVW304" s="178"/>
      <c r="SVX304" s="180"/>
      <c r="SVY304" s="181"/>
      <c r="SVZ304" s="181"/>
      <c r="SWA304" s="176"/>
      <c r="SWB304" s="177"/>
      <c r="SWC304" s="178"/>
      <c r="SWD304" s="177"/>
      <c r="SWE304" s="177"/>
      <c r="SWF304" s="177"/>
      <c r="SWG304" s="177"/>
      <c r="SWH304" s="177"/>
      <c r="SWI304" s="177"/>
      <c r="SWJ304" s="177"/>
      <c r="SWK304" s="177"/>
      <c r="SWL304" s="177"/>
      <c r="SWM304" s="177"/>
      <c r="SWN304" s="177"/>
      <c r="SWO304" s="177"/>
      <c r="SWP304" s="177"/>
      <c r="SWQ304" s="177"/>
      <c r="SWR304" s="178"/>
      <c r="SWS304" s="178"/>
      <c r="SWT304" s="177"/>
      <c r="SWU304" s="177"/>
      <c r="SWV304" s="177"/>
      <c r="SWW304" s="178"/>
      <c r="SWX304" s="177"/>
      <c r="SWY304" s="178"/>
      <c r="SWZ304" s="177"/>
      <c r="SXA304" s="178"/>
      <c r="SXB304" s="177"/>
      <c r="SXC304" s="178"/>
      <c r="SXD304" s="180"/>
      <c r="SXE304" s="181"/>
      <c r="SXF304" s="181"/>
      <c r="SXG304" s="176"/>
      <c r="SXH304" s="177"/>
      <c r="SXI304" s="178"/>
      <c r="SXJ304" s="177"/>
      <c r="SXK304" s="177"/>
      <c r="SXL304" s="177"/>
      <c r="SXM304" s="177"/>
      <c r="SXN304" s="177"/>
      <c r="SXO304" s="177"/>
      <c r="SXP304" s="177"/>
      <c r="SXQ304" s="177"/>
      <c r="SXR304" s="177"/>
      <c r="SXS304" s="177"/>
      <c r="SXT304" s="177"/>
      <c r="SXU304" s="177"/>
      <c r="SXV304" s="177"/>
      <c r="SXW304" s="177"/>
      <c r="SXX304" s="178"/>
      <c r="SXY304" s="178"/>
      <c r="SXZ304" s="177"/>
      <c r="SYA304" s="177"/>
      <c r="SYB304" s="177"/>
      <c r="SYC304" s="178"/>
      <c r="SYD304" s="177"/>
      <c r="SYE304" s="178"/>
      <c r="SYF304" s="177"/>
      <c r="SYG304" s="178"/>
      <c r="SYH304" s="177"/>
      <c r="SYI304" s="178"/>
      <c r="SYJ304" s="180"/>
      <c r="SYK304" s="181"/>
      <c r="SYL304" s="181"/>
      <c r="SYM304" s="176"/>
      <c r="SYN304" s="177"/>
      <c r="SYO304" s="178"/>
      <c r="SYP304" s="177"/>
      <c r="SYQ304" s="177"/>
      <c r="SYR304" s="177"/>
      <c r="SYS304" s="177"/>
      <c r="SYT304" s="177"/>
      <c r="SYU304" s="177"/>
      <c r="SYV304" s="177"/>
      <c r="SYW304" s="177"/>
      <c r="SYX304" s="177"/>
      <c r="SYY304" s="177"/>
      <c r="SYZ304" s="177"/>
      <c r="SZA304" s="177"/>
      <c r="SZB304" s="177"/>
      <c r="SZC304" s="177"/>
      <c r="SZD304" s="178"/>
      <c r="SZE304" s="178"/>
      <c r="SZF304" s="177"/>
      <c r="SZG304" s="177"/>
      <c r="SZH304" s="177"/>
      <c r="SZI304" s="178"/>
      <c r="SZJ304" s="177"/>
      <c r="SZK304" s="178"/>
      <c r="SZL304" s="177"/>
      <c r="SZM304" s="178"/>
      <c r="SZN304" s="177"/>
      <c r="SZO304" s="178"/>
      <c r="SZP304" s="180"/>
      <c r="SZQ304" s="181"/>
      <c r="SZR304" s="181"/>
      <c r="SZS304" s="176"/>
      <c r="SZT304" s="177"/>
      <c r="SZU304" s="178"/>
      <c r="SZV304" s="177"/>
      <c r="SZW304" s="177"/>
      <c r="SZX304" s="177"/>
      <c r="SZY304" s="177"/>
      <c r="SZZ304" s="177"/>
      <c r="TAA304" s="177"/>
      <c r="TAB304" s="177"/>
      <c r="TAC304" s="177"/>
      <c r="TAD304" s="177"/>
      <c r="TAE304" s="177"/>
      <c r="TAF304" s="177"/>
      <c r="TAG304" s="177"/>
      <c r="TAH304" s="177"/>
      <c r="TAI304" s="177"/>
      <c r="TAJ304" s="178"/>
      <c r="TAK304" s="178"/>
      <c r="TAL304" s="177"/>
      <c r="TAM304" s="177"/>
      <c r="TAN304" s="177"/>
      <c r="TAO304" s="178"/>
      <c r="TAP304" s="177"/>
      <c r="TAQ304" s="178"/>
      <c r="TAR304" s="177"/>
      <c r="TAS304" s="178"/>
      <c r="TAT304" s="177"/>
      <c r="TAU304" s="178"/>
      <c r="TAV304" s="180"/>
      <c r="TAW304" s="181"/>
      <c r="TAX304" s="181"/>
      <c r="TAY304" s="176"/>
      <c r="TAZ304" s="177"/>
      <c r="TBA304" s="178"/>
      <c r="TBB304" s="177"/>
      <c r="TBC304" s="177"/>
      <c r="TBD304" s="177"/>
      <c r="TBE304" s="177"/>
      <c r="TBF304" s="177"/>
      <c r="TBG304" s="177"/>
      <c r="TBH304" s="177"/>
      <c r="TBI304" s="177"/>
      <c r="TBJ304" s="177"/>
      <c r="TBK304" s="177"/>
      <c r="TBL304" s="177"/>
      <c r="TBM304" s="177"/>
      <c r="TBN304" s="177"/>
      <c r="TBO304" s="177"/>
      <c r="TBP304" s="178"/>
      <c r="TBQ304" s="178"/>
      <c r="TBR304" s="177"/>
      <c r="TBS304" s="177"/>
      <c r="TBT304" s="177"/>
      <c r="TBU304" s="178"/>
      <c r="TBV304" s="177"/>
      <c r="TBW304" s="178"/>
      <c r="TBX304" s="177"/>
      <c r="TBY304" s="178"/>
      <c r="TBZ304" s="177"/>
      <c r="TCA304" s="178"/>
      <c r="TCB304" s="180"/>
      <c r="TCC304" s="181"/>
      <c r="TCD304" s="181"/>
      <c r="TCE304" s="176"/>
      <c r="TCF304" s="177"/>
      <c r="TCG304" s="178"/>
      <c r="TCH304" s="177"/>
      <c r="TCI304" s="177"/>
      <c r="TCJ304" s="177"/>
      <c r="TCK304" s="177"/>
      <c r="TCL304" s="177"/>
      <c r="TCM304" s="177"/>
      <c r="TCN304" s="177"/>
      <c r="TCO304" s="177"/>
      <c r="TCP304" s="177"/>
      <c r="TCQ304" s="177"/>
      <c r="TCR304" s="177"/>
      <c r="TCS304" s="177"/>
      <c r="TCT304" s="177"/>
      <c r="TCU304" s="177"/>
      <c r="TCV304" s="178"/>
      <c r="TCW304" s="178"/>
      <c r="TCX304" s="177"/>
      <c r="TCY304" s="177"/>
      <c r="TCZ304" s="177"/>
      <c r="TDA304" s="178"/>
      <c r="TDB304" s="177"/>
      <c r="TDC304" s="178"/>
      <c r="TDD304" s="177"/>
      <c r="TDE304" s="178"/>
      <c r="TDF304" s="177"/>
      <c r="TDG304" s="178"/>
      <c r="TDH304" s="180"/>
      <c r="TDI304" s="181"/>
      <c r="TDJ304" s="181"/>
      <c r="TDK304" s="176"/>
      <c r="TDL304" s="177"/>
      <c r="TDM304" s="178"/>
      <c r="TDN304" s="177"/>
      <c r="TDO304" s="177"/>
      <c r="TDP304" s="177"/>
      <c r="TDQ304" s="177"/>
      <c r="TDR304" s="177"/>
      <c r="TDS304" s="177"/>
      <c r="TDT304" s="177"/>
      <c r="TDU304" s="177"/>
      <c r="TDV304" s="177"/>
      <c r="TDW304" s="177"/>
      <c r="TDX304" s="177"/>
      <c r="TDY304" s="177"/>
      <c r="TDZ304" s="177"/>
      <c r="TEA304" s="177"/>
      <c r="TEB304" s="178"/>
      <c r="TEC304" s="178"/>
      <c r="TED304" s="177"/>
      <c r="TEE304" s="177"/>
      <c r="TEF304" s="177"/>
      <c r="TEG304" s="178"/>
      <c r="TEH304" s="177"/>
      <c r="TEI304" s="178"/>
      <c r="TEJ304" s="177"/>
      <c r="TEK304" s="178"/>
      <c r="TEL304" s="177"/>
      <c r="TEM304" s="178"/>
      <c r="TEN304" s="180"/>
      <c r="TEO304" s="181"/>
      <c r="TEP304" s="181"/>
      <c r="TEQ304" s="176"/>
      <c r="TER304" s="177"/>
      <c r="TES304" s="178"/>
      <c r="TET304" s="177"/>
      <c r="TEU304" s="177"/>
      <c r="TEV304" s="177"/>
      <c r="TEW304" s="177"/>
      <c r="TEX304" s="177"/>
      <c r="TEY304" s="177"/>
      <c r="TEZ304" s="177"/>
      <c r="TFA304" s="177"/>
      <c r="TFB304" s="177"/>
      <c r="TFC304" s="177"/>
      <c r="TFD304" s="177"/>
      <c r="TFE304" s="177"/>
      <c r="TFF304" s="177"/>
      <c r="TFG304" s="177"/>
      <c r="TFH304" s="178"/>
      <c r="TFI304" s="178"/>
      <c r="TFJ304" s="177"/>
      <c r="TFK304" s="177"/>
      <c r="TFL304" s="177"/>
      <c r="TFM304" s="178"/>
      <c r="TFN304" s="177"/>
      <c r="TFO304" s="178"/>
      <c r="TFP304" s="177"/>
      <c r="TFQ304" s="178"/>
      <c r="TFR304" s="177"/>
      <c r="TFS304" s="178"/>
      <c r="TFT304" s="180"/>
      <c r="TFU304" s="181"/>
      <c r="TFV304" s="181"/>
      <c r="TFW304" s="176"/>
      <c r="TFX304" s="177"/>
      <c r="TFY304" s="178"/>
      <c r="TFZ304" s="177"/>
      <c r="TGA304" s="177"/>
      <c r="TGB304" s="177"/>
      <c r="TGC304" s="177"/>
      <c r="TGD304" s="177"/>
      <c r="TGE304" s="177"/>
      <c r="TGF304" s="177"/>
      <c r="TGG304" s="177"/>
      <c r="TGH304" s="177"/>
      <c r="TGI304" s="177"/>
      <c r="TGJ304" s="177"/>
      <c r="TGK304" s="177"/>
      <c r="TGL304" s="177"/>
      <c r="TGM304" s="177"/>
      <c r="TGN304" s="178"/>
      <c r="TGO304" s="178"/>
      <c r="TGP304" s="177"/>
      <c r="TGQ304" s="177"/>
      <c r="TGR304" s="177"/>
      <c r="TGS304" s="178"/>
      <c r="TGT304" s="177"/>
      <c r="TGU304" s="178"/>
      <c r="TGV304" s="177"/>
      <c r="TGW304" s="178"/>
      <c r="TGX304" s="177"/>
      <c r="TGY304" s="178"/>
      <c r="TGZ304" s="180"/>
      <c r="THA304" s="181"/>
      <c r="THB304" s="181"/>
      <c r="THC304" s="176"/>
      <c r="THD304" s="177"/>
      <c r="THE304" s="178"/>
      <c r="THF304" s="177"/>
      <c r="THG304" s="177"/>
      <c r="THH304" s="177"/>
      <c r="THI304" s="177"/>
      <c r="THJ304" s="177"/>
      <c r="THK304" s="177"/>
      <c r="THL304" s="177"/>
      <c r="THM304" s="177"/>
      <c r="THN304" s="177"/>
      <c r="THO304" s="177"/>
      <c r="THP304" s="177"/>
      <c r="THQ304" s="177"/>
      <c r="THR304" s="177"/>
      <c r="THS304" s="177"/>
      <c r="THT304" s="178"/>
      <c r="THU304" s="178"/>
      <c r="THV304" s="177"/>
      <c r="THW304" s="177"/>
      <c r="THX304" s="177"/>
      <c r="THY304" s="178"/>
      <c r="THZ304" s="177"/>
      <c r="TIA304" s="178"/>
      <c r="TIB304" s="177"/>
      <c r="TIC304" s="178"/>
      <c r="TID304" s="177"/>
      <c r="TIE304" s="178"/>
      <c r="TIF304" s="180"/>
      <c r="TIG304" s="181"/>
      <c r="TIH304" s="181"/>
      <c r="TII304" s="176"/>
      <c r="TIJ304" s="177"/>
      <c r="TIK304" s="178"/>
      <c r="TIL304" s="177"/>
      <c r="TIM304" s="177"/>
      <c r="TIN304" s="177"/>
      <c r="TIO304" s="177"/>
      <c r="TIP304" s="177"/>
      <c r="TIQ304" s="177"/>
      <c r="TIR304" s="177"/>
      <c r="TIS304" s="177"/>
      <c r="TIT304" s="177"/>
      <c r="TIU304" s="177"/>
      <c r="TIV304" s="177"/>
      <c r="TIW304" s="177"/>
      <c r="TIX304" s="177"/>
      <c r="TIY304" s="177"/>
      <c r="TIZ304" s="178"/>
      <c r="TJA304" s="178"/>
      <c r="TJB304" s="177"/>
      <c r="TJC304" s="177"/>
      <c r="TJD304" s="177"/>
      <c r="TJE304" s="178"/>
      <c r="TJF304" s="177"/>
      <c r="TJG304" s="178"/>
      <c r="TJH304" s="177"/>
      <c r="TJI304" s="178"/>
      <c r="TJJ304" s="177"/>
      <c r="TJK304" s="178"/>
      <c r="TJL304" s="180"/>
      <c r="TJM304" s="181"/>
      <c r="TJN304" s="181"/>
      <c r="TJO304" s="176"/>
      <c r="TJP304" s="177"/>
      <c r="TJQ304" s="178"/>
      <c r="TJR304" s="177"/>
      <c r="TJS304" s="177"/>
      <c r="TJT304" s="177"/>
      <c r="TJU304" s="177"/>
      <c r="TJV304" s="177"/>
      <c r="TJW304" s="177"/>
      <c r="TJX304" s="177"/>
      <c r="TJY304" s="177"/>
      <c r="TJZ304" s="177"/>
      <c r="TKA304" s="177"/>
      <c r="TKB304" s="177"/>
      <c r="TKC304" s="177"/>
      <c r="TKD304" s="177"/>
      <c r="TKE304" s="177"/>
      <c r="TKF304" s="178"/>
      <c r="TKG304" s="178"/>
      <c r="TKH304" s="177"/>
      <c r="TKI304" s="177"/>
      <c r="TKJ304" s="177"/>
      <c r="TKK304" s="178"/>
      <c r="TKL304" s="177"/>
      <c r="TKM304" s="178"/>
      <c r="TKN304" s="177"/>
      <c r="TKO304" s="178"/>
      <c r="TKP304" s="177"/>
      <c r="TKQ304" s="178"/>
      <c r="TKR304" s="180"/>
      <c r="TKS304" s="181"/>
      <c r="TKT304" s="181"/>
      <c r="TKU304" s="176"/>
      <c r="TKV304" s="177"/>
      <c r="TKW304" s="178"/>
      <c r="TKX304" s="177"/>
      <c r="TKY304" s="177"/>
      <c r="TKZ304" s="177"/>
      <c r="TLA304" s="177"/>
      <c r="TLB304" s="177"/>
      <c r="TLC304" s="177"/>
      <c r="TLD304" s="177"/>
      <c r="TLE304" s="177"/>
      <c r="TLF304" s="177"/>
      <c r="TLG304" s="177"/>
      <c r="TLH304" s="177"/>
      <c r="TLI304" s="177"/>
      <c r="TLJ304" s="177"/>
      <c r="TLK304" s="177"/>
      <c r="TLL304" s="178"/>
      <c r="TLM304" s="178"/>
      <c r="TLN304" s="177"/>
      <c r="TLO304" s="177"/>
      <c r="TLP304" s="177"/>
      <c r="TLQ304" s="178"/>
      <c r="TLR304" s="177"/>
      <c r="TLS304" s="178"/>
      <c r="TLT304" s="177"/>
      <c r="TLU304" s="178"/>
      <c r="TLV304" s="177"/>
      <c r="TLW304" s="178"/>
      <c r="TLX304" s="180"/>
      <c r="TLY304" s="181"/>
      <c r="TLZ304" s="181"/>
      <c r="TMA304" s="176"/>
      <c r="TMB304" s="177"/>
      <c r="TMC304" s="178"/>
      <c r="TMD304" s="177"/>
      <c r="TME304" s="177"/>
      <c r="TMF304" s="177"/>
      <c r="TMG304" s="177"/>
      <c r="TMH304" s="177"/>
      <c r="TMI304" s="177"/>
      <c r="TMJ304" s="177"/>
      <c r="TMK304" s="177"/>
      <c r="TML304" s="177"/>
      <c r="TMM304" s="177"/>
      <c r="TMN304" s="177"/>
      <c r="TMO304" s="177"/>
      <c r="TMP304" s="177"/>
      <c r="TMQ304" s="177"/>
      <c r="TMR304" s="178"/>
      <c r="TMS304" s="178"/>
      <c r="TMT304" s="177"/>
      <c r="TMU304" s="177"/>
      <c r="TMV304" s="177"/>
      <c r="TMW304" s="178"/>
      <c r="TMX304" s="177"/>
      <c r="TMY304" s="178"/>
      <c r="TMZ304" s="177"/>
      <c r="TNA304" s="178"/>
      <c r="TNB304" s="177"/>
      <c r="TNC304" s="178"/>
      <c r="TND304" s="180"/>
      <c r="TNE304" s="181"/>
      <c r="TNF304" s="181"/>
      <c r="TNG304" s="176"/>
      <c r="TNH304" s="177"/>
      <c r="TNI304" s="178"/>
      <c r="TNJ304" s="177"/>
      <c r="TNK304" s="177"/>
      <c r="TNL304" s="177"/>
      <c r="TNM304" s="177"/>
      <c r="TNN304" s="177"/>
      <c r="TNO304" s="177"/>
      <c r="TNP304" s="177"/>
      <c r="TNQ304" s="177"/>
      <c r="TNR304" s="177"/>
      <c r="TNS304" s="177"/>
      <c r="TNT304" s="177"/>
      <c r="TNU304" s="177"/>
      <c r="TNV304" s="177"/>
      <c r="TNW304" s="177"/>
      <c r="TNX304" s="178"/>
      <c r="TNY304" s="178"/>
      <c r="TNZ304" s="177"/>
      <c r="TOA304" s="177"/>
      <c r="TOB304" s="177"/>
      <c r="TOC304" s="178"/>
      <c r="TOD304" s="177"/>
      <c r="TOE304" s="178"/>
      <c r="TOF304" s="177"/>
      <c r="TOG304" s="178"/>
      <c r="TOH304" s="177"/>
      <c r="TOI304" s="178"/>
      <c r="TOJ304" s="180"/>
      <c r="TOK304" s="181"/>
      <c r="TOL304" s="181"/>
      <c r="TOM304" s="176"/>
      <c r="TON304" s="177"/>
      <c r="TOO304" s="178"/>
      <c r="TOP304" s="177"/>
      <c r="TOQ304" s="177"/>
      <c r="TOR304" s="177"/>
      <c r="TOS304" s="177"/>
      <c r="TOT304" s="177"/>
      <c r="TOU304" s="177"/>
      <c r="TOV304" s="177"/>
      <c r="TOW304" s="177"/>
      <c r="TOX304" s="177"/>
      <c r="TOY304" s="177"/>
      <c r="TOZ304" s="177"/>
      <c r="TPA304" s="177"/>
      <c r="TPB304" s="177"/>
      <c r="TPC304" s="177"/>
      <c r="TPD304" s="178"/>
      <c r="TPE304" s="178"/>
      <c r="TPF304" s="177"/>
      <c r="TPG304" s="177"/>
      <c r="TPH304" s="177"/>
      <c r="TPI304" s="178"/>
      <c r="TPJ304" s="177"/>
      <c r="TPK304" s="178"/>
      <c r="TPL304" s="177"/>
      <c r="TPM304" s="178"/>
      <c r="TPN304" s="177"/>
      <c r="TPO304" s="178"/>
      <c r="TPP304" s="180"/>
      <c r="TPQ304" s="181"/>
      <c r="TPR304" s="181"/>
      <c r="TPS304" s="176"/>
      <c r="TPT304" s="177"/>
      <c r="TPU304" s="178"/>
      <c r="TPV304" s="177"/>
      <c r="TPW304" s="177"/>
      <c r="TPX304" s="177"/>
      <c r="TPY304" s="177"/>
      <c r="TPZ304" s="177"/>
      <c r="TQA304" s="177"/>
      <c r="TQB304" s="177"/>
      <c r="TQC304" s="177"/>
      <c r="TQD304" s="177"/>
      <c r="TQE304" s="177"/>
      <c r="TQF304" s="177"/>
      <c r="TQG304" s="177"/>
      <c r="TQH304" s="177"/>
      <c r="TQI304" s="177"/>
      <c r="TQJ304" s="178"/>
      <c r="TQK304" s="178"/>
      <c r="TQL304" s="177"/>
      <c r="TQM304" s="177"/>
      <c r="TQN304" s="177"/>
      <c r="TQO304" s="178"/>
      <c r="TQP304" s="177"/>
      <c r="TQQ304" s="178"/>
      <c r="TQR304" s="177"/>
      <c r="TQS304" s="178"/>
      <c r="TQT304" s="177"/>
      <c r="TQU304" s="178"/>
      <c r="TQV304" s="180"/>
      <c r="TQW304" s="181"/>
      <c r="TQX304" s="181"/>
      <c r="TQY304" s="176"/>
      <c r="TQZ304" s="177"/>
      <c r="TRA304" s="178"/>
      <c r="TRB304" s="177"/>
      <c r="TRC304" s="177"/>
      <c r="TRD304" s="177"/>
      <c r="TRE304" s="177"/>
      <c r="TRF304" s="177"/>
      <c r="TRG304" s="177"/>
      <c r="TRH304" s="177"/>
      <c r="TRI304" s="177"/>
      <c r="TRJ304" s="177"/>
      <c r="TRK304" s="177"/>
      <c r="TRL304" s="177"/>
      <c r="TRM304" s="177"/>
      <c r="TRN304" s="177"/>
      <c r="TRO304" s="177"/>
      <c r="TRP304" s="178"/>
      <c r="TRQ304" s="178"/>
      <c r="TRR304" s="177"/>
      <c r="TRS304" s="177"/>
      <c r="TRT304" s="177"/>
      <c r="TRU304" s="178"/>
      <c r="TRV304" s="177"/>
      <c r="TRW304" s="178"/>
      <c r="TRX304" s="177"/>
      <c r="TRY304" s="178"/>
      <c r="TRZ304" s="177"/>
      <c r="TSA304" s="178"/>
      <c r="TSB304" s="180"/>
      <c r="TSC304" s="181"/>
      <c r="TSD304" s="181"/>
      <c r="TSE304" s="176"/>
      <c r="TSF304" s="177"/>
      <c r="TSG304" s="178"/>
      <c r="TSH304" s="177"/>
      <c r="TSI304" s="177"/>
      <c r="TSJ304" s="177"/>
      <c r="TSK304" s="177"/>
      <c r="TSL304" s="177"/>
      <c r="TSM304" s="177"/>
      <c r="TSN304" s="177"/>
      <c r="TSO304" s="177"/>
      <c r="TSP304" s="177"/>
      <c r="TSQ304" s="177"/>
      <c r="TSR304" s="177"/>
      <c r="TSS304" s="177"/>
      <c r="TST304" s="177"/>
      <c r="TSU304" s="177"/>
      <c r="TSV304" s="178"/>
      <c r="TSW304" s="178"/>
      <c r="TSX304" s="177"/>
      <c r="TSY304" s="177"/>
      <c r="TSZ304" s="177"/>
      <c r="TTA304" s="178"/>
      <c r="TTB304" s="177"/>
      <c r="TTC304" s="178"/>
      <c r="TTD304" s="177"/>
      <c r="TTE304" s="178"/>
      <c r="TTF304" s="177"/>
      <c r="TTG304" s="178"/>
      <c r="TTH304" s="180"/>
      <c r="TTI304" s="181"/>
      <c r="TTJ304" s="181"/>
      <c r="TTK304" s="176"/>
      <c r="TTL304" s="177"/>
      <c r="TTM304" s="178"/>
      <c r="TTN304" s="177"/>
      <c r="TTO304" s="177"/>
      <c r="TTP304" s="177"/>
      <c r="TTQ304" s="177"/>
      <c r="TTR304" s="177"/>
      <c r="TTS304" s="177"/>
      <c r="TTT304" s="177"/>
      <c r="TTU304" s="177"/>
      <c r="TTV304" s="177"/>
      <c r="TTW304" s="177"/>
      <c r="TTX304" s="177"/>
      <c r="TTY304" s="177"/>
      <c r="TTZ304" s="177"/>
      <c r="TUA304" s="177"/>
      <c r="TUB304" s="178"/>
      <c r="TUC304" s="178"/>
      <c r="TUD304" s="177"/>
      <c r="TUE304" s="177"/>
      <c r="TUF304" s="177"/>
      <c r="TUG304" s="178"/>
      <c r="TUH304" s="177"/>
      <c r="TUI304" s="178"/>
      <c r="TUJ304" s="177"/>
      <c r="TUK304" s="178"/>
      <c r="TUL304" s="177"/>
      <c r="TUM304" s="178"/>
      <c r="TUN304" s="180"/>
      <c r="TUO304" s="181"/>
      <c r="TUP304" s="181"/>
      <c r="TUQ304" s="176"/>
      <c r="TUR304" s="177"/>
      <c r="TUS304" s="178"/>
      <c r="TUT304" s="177"/>
      <c r="TUU304" s="177"/>
      <c r="TUV304" s="177"/>
      <c r="TUW304" s="177"/>
      <c r="TUX304" s="177"/>
      <c r="TUY304" s="177"/>
      <c r="TUZ304" s="177"/>
      <c r="TVA304" s="177"/>
      <c r="TVB304" s="177"/>
      <c r="TVC304" s="177"/>
      <c r="TVD304" s="177"/>
      <c r="TVE304" s="177"/>
      <c r="TVF304" s="177"/>
      <c r="TVG304" s="177"/>
      <c r="TVH304" s="178"/>
      <c r="TVI304" s="178"/>
      <c r="TVJ304" s="177"/>
      <c r="TVK304" s="177"/>
      <c r="TVL304" s="177"/>
      <c r="TVM304" s="178"/>
      <c r="TVN304" s="177"/>
      <c r="TVO304" s="178"/>
      <c r="TVP304" s="177"/>
      <c r="TVQ304" s="178"/>
      <c r="TVR304" s="177"/>
      <c r="TVS304" s="178"/>
      <c r="TVT304" s="180"/>
      <c r="TVU304" s="181"/>
      <c r="TVV304" s="181"/>
      <c r="TVW304" s="176"/>
      <c r="TVX304" s="177"/>
      <c r="TVY304" s="178"/>
      <c r="TVZ304" s="177"/>
      <c r="TWA304" s="177"/>
      <c r="TWB304" s="177"/>
      <c r="TWC304" s="177"/>
      <c r="TWD304" s="177"/>
      <c r="TWE304" s="177"/>
      <c r="TWF304" s="177"/>
      <c r="TWG304" s="177"/>
      <c r="TWH304" s="177"/>
      <c r="TWI304" s="177"/>
      <c r="TWJ304" s="177"/>
      <c r="TWK304" s="177"/>
      <c r="TWL304" s="177"/>
      <c r="TWM304" s="177"/>
      <c r="TWN304" s="178"/>
      <c r="TWO304" s="178"/>
      <c r="TWP304" s="177"/>
      <c r="TWQ304" s="177"/>
      <c r="TWR304" s="177"/>
      <c r="TWS304" s="178"/>
      <c r="TWT304" s="177"/>
      <c r="TWU304" s="178"/>
      <c r="TWV304" s="177"/>
      <c r="TWW304" s="178"/>
      <c r="TWX304" s="177"/>
      <c r="TWY304" s="178"/>
      <c r="TWZ304" s="180"/>
      <c r="TXA304" s="181"/>
      <c r="TXB304" s="181"/>
      <c r="TXC304" s="176"/>
      <c r="TXD304" s="177"/>
      <c r="TXE304" s="178"/>
      <c r="TXF304" s="177"/>
      <c r="TXG304" s="177"/>
      <c r="TXH304" s="177"/>
      <c r="TXI304" s="177"/>
      <c r="TXJ304" s="177"/>
      <c r="TXK304" s="177"/>
      <c r="TXL304" s="177"/>
      <c r="TXM304" s="177"/>
      <c r="TXN304" s="177"/>
      <c r="TXO304" s="177"/>
      <c r="TXP304" s="177"/>
      <c r="TXQ304" s="177"/>
      <c r="TXR304" s="177"/>
      <c r="TXS304" s="177"/>
      <c r="TXT304" s="178"/>
      <c r="TXU304" s="178"/>
      <c r="TXV304" s="177"/>
      <c r="TXW304" s="177"/>
      <c r="TXX304" s="177"/>
      <c r="TXY304" s="178"/>
      <c r="TXZ304" s="177"/>
      <c r="TYA304" s="178"/>
      <c r="TYB304" s="177"/>
      <c r="TYC304" s="178"/>
      <c r="TYD304" s="177"/>
      <c r="TYE304" s="178"/>
      <c r="TYF304" s="180"/>
      <c r="TYG304" s="181"/>
      <c r="TYH304" s="181"/>
      <c r="TYI304" s="176"/>
      <c r="TYJ304" s="177"/>
      <c r="TYK304" s="178"/>
      <c r="TYL304" s="177"/>
      <c r="TYM304" s="177"/>
      <c r="TYN304" s="177"/>
      <c r="TYO304" s="177"/>
      <c r="TYP304" s="177"/>
      <c r="TYQ304" s="177"/>
      <c r="TYR304" s="177"/>
      <c r="TYS304" s="177"/>
      <c r="TYT304" s="177"/>
      <c r="TYU304" s="177"/>
      <c r="TYV304" s="177"/>
      <c r="TYW304" s="177"/>
      <c r="TYX304" s="177"/>
      <c r="TYY304" s="177"/>
      <c r="TYZ304" s="178"/>
      <c r="TZA304" s="178"/>
      <c r="TZB304" s="177"/>
      <c r="TZC304" s="177"/>
      <c r="TZD304" s="177"/>
      <c r="TZE304" s="178"/>
      <c r="TZF304" s="177"/>
      <c r="TZG304" s="178"/>
      <c r="TZH304" s="177"/>
      <c r="TZI304" s="178"/>
      <c r="TZJ304" s="177"/>
      <c r="TZK304" s="178"/>
      <c r="TZL304" s="180"/>
      <c r="TZM304" s="181"/>
      <c r="TZN304" s="181"/>
      <c r="TZO304" s="176"/>
      <c r="TZP304" s="177"/>
      <c r="TZQ304" s="178"/>
      <c r="TZR304" s="177"/>
      <c r="TZS304" s="177"/>
      <c r="TZT304" s="177"/>
      <c r="TZU304" s="177"/>
      <c r="TZV304" s="177"/>
      <c r="TZW304" s="177"/>
      <c r="TZX304" s="177"/>
      <c r="TZY304" s="177"/>
      <c r="TZZ304" s="177"/>
      <c r="UAA304" s="177"/>
      <c r="UAB304" s="177"/>
      <c r="UAC304" s="177"/>
      <c r="UAD304" s="177"/>
      <c r="UAE304" s="177"/>
      <c r="UAF304" s="178"/>
      <c r="UAG304" s="178"/>
      <c r="UAH304" s="177"/>
      <c r="UAI304" s="177"/>
      <c r="UAJ304" s="177"/>
      <c r="UAK304" s="178"/>
      <c r="UAL304" s="177"/>
      <c r="UAM304" s="178"/>
      <c r="UAN304" s="177"/>
      <c r="UAO304" s="178"/>
      <c r="UAP304" s="177"/>
      <c r="UAQ304" s="178"/>
      <c r="UAR304" s="180"/>
      <c r="UAS304" s="181"/>
      <c r="UAT304" s="181"/>
      <c r="UAU304" s="176"/>
      <c r="UAV304" s="177"/>
      <c r="UAW304" s="178"/>
      <c r="UAX304" s="177"/>
      <c r="UAY304" s="177"/>
      <c r="UAZ304" s="177"/>
      <c r="UBA304" s="177"/>
      <c r="UBB304" s="177"/>
      <c r="UBC304" s="177"/>
      <c r="UBD304" s="177"/>
      <c r="UBE304" s="177"/>
      <c r="UBF304" s="177"/>
      <c r="UBG304" s="177"/>
      <c r="UBH304" s="177"/>
      <c r="UBI304" s="177"/>
      <c r="UBJ304" s="177"/>
      <c r="UBK304" s="177"/>
      <c r="UBL304" s="178"/>
      <c r="UBM304" s="178"/>
      <c r="UBN304" s="177"/>
      <c r="UBO304" s="177"/>
      <c r="UBP304" s="177"/>
      <c r="UBQ304" s="178"/>
      <c r="UBR304" s="177"/>
      <c r="UBS304" s="178"/>
      <c r="UBT304" s="177"/>
      <c r="UBU304" s="178"/>
      <c r="UBV304" s="177"/>
      <c r="UBW304" s="178"/>
      <c r="UBX304" s="180"/>
      <c r="UBY304" s="181"/>
      <c r="UBZ304" s="181"/>
      <c r="UCA304" s="176"/>
      <c r="UCB304" s="177"/>
      <c r="UCC304" s="178"/>
      <c r="UCD304" s="177"/>
      <c r="UCE304" s="177"/>
      <c r="UCF304" s="177"/>
      <c r="UCG304" s="177"/>
      <c r="UCH304" s="177"/>
      <c r="UCI304" s="177"/>
      <c r="UCJ304" s="177"/>
      <c r="UCK304" s="177"/>
      <c r="UCL304" s="177"/>
      <c r="UCM304" s="177"/>
      <c r="UCN304" s="177"/>
      <c r="UCO304" s="177"/>
      <c r="UCP304" s="177"/>
      <c r="UCQ304" s="177"/>
      <c r="UCR304" s="178"/>
      <c r="UCS304" s="178"/>
      <c r="UCT304" s="177"/>
      <c r="UCU304" s="177"/>
      <c r="UCV304" s="177"/>
      <c r="UCW304" s="178"/>
      <c r="UCX304" s="177"/>
      <c r="UCY304" s="178"/>
      <c r="UCZ304" s="177"/>
      <c r="UDA304" s="178"/>
      <c r="UDB304" s="177"/>
      <c r="UDC304" s="178"/>
      <c r="UDD304" s="180"/>
      <c r="UDE304" s="181"/>
      <c r="UDF304" s="181"/>
      <c r="UDG304" s="176"/>
      <c r="UDH304" s="177"/>
      <c r="UDI304" s="178"/>
      <c r="UDJ304" s="177"/>
      <c r="UDK304" s="177"/>
      <c r="UDL304" s="177"/>
      <c r="UDM304" s="177"/>
      <c r="UDN304" s="177"/>
      <c r="UDO304" s="177"/>
      <c r="UDP304" s="177"/>
      <c r="UDQ304" s="177"/>
      <c r="UDR304" s="177"/>
      <c r="UDS304" s="177"/>
      <c r="UDT304" s="177"/>
      <c r="UDU304" s="177"/>
      <c r="UDV304" s="177"/>
      <c r="UDW304" s="177"/>
      <c r="UDX304" s="178"/>
      <c r="UDY304" s="178"/>
      <c r="UDZ304" s="177"/>
      <c r="UEA304" s="177"/>
      <c r="UEB304" s="177"/>
      <c r="UEC304" s="178"/>
      <c r="UED304" s="177"/>
      <c r="UEE304" s="178"/>
      <c r="UEF304" s="177"/>
      <c r="UEG304" s="178"/>
      <c r="UEH304" s="177"/>
      <c r="UEI304" s="178"/>
      <c r="UEJ304" s="180"/>
      <c r="UEK304" s="181"/>
      <c r="UEL304" s="181"/>
      <c r="UEM304" s="176"/>
      <c r="UEN304" s="177"/>
      <c r="UEO304" s="178"/>
      <c r="UEP304" s="177"/>
      <c r="UEQ304" s="177"/>
      <c r="UER304" s="177"/>
      <c r="UES304" s="177"/>
      <c r="UET304" s="177"/>
      <c r="UEU304" s="177"/>
      <c r="UEV304" s="177"/>
      <c r="UEW304" s="177"/>
      <c r="UEX304" s="177"/>
      <c r="UEY304" s="177"/>
      <c r="UEZ304" s="177"/>
      <c r="UFA304" s="177"/>
      <c r="UFB304" s="177"/>
      <c r="UFC304" s="177"/>
      <c r="UFD304" s="178"/>
      <c r="UFE304" s="178"/>
      <c r="UFF304" s="177"/>
      <c r="UFG304" s="177"/>
      <c r="UFH304" s="177"/>
      <c r="UFI304" s="178"/>
      <c r="UFJ304" s="177"/>
      <c r="UFK304" s="178"/>
      <c r="UFL304" s="177"/>
      <c r="UFM304" s="178"/>
      <c r="UFN304" s="177"/>
      <c r="UFO304" s="178"/>
      <c r="UFP304" s="180"/>
      <c r="UFQ304" s="181"/>
      <c r="UFR304" s="181"/>
      <c r="UFS304" s="176"/>
      <c r="UFT304" s="177"/>
      <c r="UFU304" s="178"/>
      <c r="UFV304" s="177"/>
      <c r="UFW304" s="177"/>
      <c r="UFX304" s="177"/>
      <c r="UFY304" s="177"/>
      <c r="UFZ304" s="177"/>
      <c r="UGA304" s="177"/>
      <c r="UGB304" s="177"/>
      <c r="UGC304" s="177"/>
      <c r="UGD304" s="177"/>
      <c r="UGE304" s="177"/>
      <c r="UGF304" s="177"/>
      <c r="UGG304" s="177"/>
      <c r="UGH304" s="177"/>
      <c r="UGI304" s="177"/>
      <c r="UGJ304" s="178"/>
      <c r="UGK304" s="178"/>
      <c r="UGL304" s="177"/>
      <c r="UGM304" s="177"/>
      <c r="UGN304" s="177"/>
      <c r="UGO304" s="178"/>
      <c r="UGP304" s="177"/>
      <c r="UGQ304" s="178"/>
      <c r="UGR304" s="177"/>
      <c r="UGS304" s="178"/>
      <c r="UGT304" s="177"/>
      <c r="UGU304" s="178"/>
      <c r="UGV304" s="180"/>
      <c r="UGW304" s="181"/>
      <c r="UGX304" s="181"/>
      <c r="UGY304" s="176"/>
      <c r="UGZ304" s="177"/>
      <c r="UHA304" s="178"/>
      <c r="UHB304" s="177"/>
      <c r="UHC304" s="177"/>
      <c r="UHD304" s="177"/>
      <c r="UHE304" s="177"/>
      <c r="UHF304" s="177"/>
      <c r="UHG304" s="177"/>
      <c r="UHH304" s="177"/>
      <c r="UHI304" s="177"/>
      <c r="UHJ304" s="177"/>
      <c r="UHK304" s="177"/>
      <c r="UHL304" s="177"/>
      <c r="UHM304" s="177"/>
      <c r="UHN304" s="177"/>
      <c r="UHO304" s="177"/>
      <c r="UHP304" s="178"/>
      <c r="UHQ304" s="178"/>
      <c r="UHR304" s="177"/>
      <c r="UHS304" s="177"/>
      <c r="UHT304" s="177"/>
      <c r="UHU304" s="178"/>
      <c r="UHV304" s="177"/>
      <c r="UHW304" s="178"/>
      <c r="UHX304" s="177"/>
      <c r="UHY304" s="178"/>
      <c r="UHZ304" s="177"/>
      <c r="UIA304" s="178"/>
      <c r="UIB304" s="180"/>
      <c r="UIC304" s="181"/>
      <c r="UID304" s="181"/>
      <c r="UIE304" s="176"/>
      <c r="UIF304" s="177"/>
      <c r="UIG304" s="178"/>
      <c r="UIH304" s="177"/>
      <c r="UII304" s="177"/>
      <c r="UIJ304" s="177"/>
      <c r="UIK304" s="177"/>
      <c r="UIL304" s="177"/>
      <c r="UIM304" s="177"/>
      <c r="UIN304" s="177"/>
      <c r="UIO304" s="177"/>
      <c r="UIP304" s="177"/>
      <c r="UIQ304" s="177"/>
      <c r="UIR304" s="177"/>
      <c r="UIS304" s="177"/>
      <c r="UIT304" s="177"/>
      <c r="UIU304" s="177"/>
      <c r="UIV304" s="178"/>
      <c r="UIW304" s="178"/>
      <c r="UIX304" s="177"/>
      <c r="UIY304" s="177"/>
      <c r="UIZ304" s="177"/>
      <c r="UJA304" s="178"/>
      <c r="UJB304" s="177"/>
      <c r="UJC304" s="178"/>
      <c r="UJD304" s="177"/>
      <c r="UJE304" s="178"/>
      <c r="UJF304" s="177"/>
      <c r="UJG304" s="178"/>
      <c r="UJH304" s="180"/>
      <c r="UJI304" s="181"/>
      <c r="UJJ304" s="181"/>
      <c r="UJK304" s="176"/>
      <c r="UJL304" s="177"/>
      <c r="UJM304" s="178"/>
      <c r="UJN304" s="177"/>
      <c r="UJO304" s="177"/>
      <c r="UJP304" s="177"/>
      <c r="UJQ304" s="177"/>
      <c r="UJR304" s="177"/>
      <c r="UJS304" s="177"/>
      <c r="UJT304" s="177"/>
      <c r="UJU304" s="177"/>
      <c r="UJV304" s="177"/>
      <c r="UJW304" s="177"/>
      <c r="UJX304" s="177"/>
      <c r="UJY304" s="177"/>
      <c r="UJZ304" s="177"/>
      <c r="UKA304" s="177"/>
      <c r="UKB304" s="178"/>
      <c r="UKC304" s="178"/>
      <c r="UKD304" s="177"/>
      <c r="UKE304" s="177"/>
      <c r="UKF304" s="177"/>
      <c r="UKG304" s="178"/>
      <c r="UKH304" s="177"/>
      <c r="UKI304" s="178"/>
      <c r="UKJ304" s="177"/>
      <c r="UKK304" s="178"/>
      <c r="UKL304" s="177"/>
      <c r="UKM304" s="178"/>
      <c r="UKN304" s="180"/>
      <c r="UKO304" s="181"/>
      <c r="UKP304" s="181"/>
      <c r="UKQ304" s="176"/>
      <c r="UKR304" s="177"/>
      <c r="UKS304" s="178"/>
      <c r="UKT304" s="177"/>
      <c r="UKU304" s="177"/>
      <c r="UKV304" s="177"/>
      <c r="UKW304" s="177"/>
      <c r="UKX304" s="177"/>
      <c r="UKY304" s="177"/>
      <c r="UKZ304" s="177"/>
      <c r="ULA304" s="177"/>
      <c r="ULB304" s="177"/>
      <c r="ULC304" s="177"/>
      <c r="ULD304" s="177"/>
      <c r="ULE304" s="177"/>
      <c r="ULF304" s="177"/>
      <c r="ULG304" s="177"/>
      <c r="ULH304" s="178"/>
      <c r="ULI304" s="178"/>
      <c r="ULJ304" s="177"/>
      <c r="ULK304" s="177"/>
      <c r="ULL304" s="177"/>
      <c r="ULM304" s="178"/>
      <c r="ULN304" s="177"/>
      <c r="ULO304" s="178"/>
      <c r="ULP304" s="177"/>
      <c r="ULQ304" s="178"/>
      <c r="ULR304" s="177"/>
      <c r="ULS304" s="178"/>
      <c r="ULT304" s="180"/>
      <c r="ULU304" s="181"/>
      <c r="ULV304" s="181"/>
      <c r="ULW304" s="176"/>
      <c r="ULX304" s="177"/>
      <c r="ULY304" s="178"/>
      <c r="ULZ304" s="177"/>
      <c r="UMA304" s="177"/>
      <c r="UMB304" s="177"/>
      <c r="UMC304" s="177"/>
      <c r="UMD304" s="177"/>
      <c r="UME304" s="177"/>
      <c r="UMF304" s="177"/>
      <c r="UMG304" s="177"/>
      <c r="UMH304" s="177"/>
      <c r="UMI304" s="177"/>
      <c r="UMJ304" s="177"/>
      <c r="UMK304" s="177"/>
      <c r="UML304" s="177"/>
      <c r="UMM304" s="177"/>
      <c r="UMN304" s="178"/>
      <c r="UMO304" s="178"/>
      <c r="UMP304" s="177"/>
      <c r="UMQ304" s="177"/>
      <c r="UMR304" s="177"/>
      <c r="UMS304" s="178"/>
      <c r="UMT304" s="177"/>
      <c r="UMU304" s="178"/>
      <c r="UMV304" s="177"/>
      <c r="UMW304" s="178"/>
      <c r="UMX304" s="177"/>
      <c r="UMY304" s="178"/>
      <c r="UMZ304" s="180"/>
      <c r="UNA304" s="181"/>
      <c r="UNB304" s="181"/>
      <c r="UNC304" s="176"/>
      <c r="UND304" s="177"/>
      <c r="UNE304" s="178"/>
      <c r="UNF304" s="177"/>
      <c r="UNG304" s="177"/>
      <c r="UNH304" s="177"/>
      <c r="UNI304" s="177"/>
      <c r="UNJ304" s="177"/>
      <c r="UNK304" s="177"/>
      <c r="UNL304" s="177"/>
      <c r="UNM304" s="177"/>
      <c r="UNN304" s="177"/>
      <c r="UNO304" s="177"/>
      <c r="UNP304" s="177"/>
      <c r="UNQ304" s="177"/>
      <c r="UNR304" s="177"/>
      <c r="UNS304" s="177"/>
      <c r="UNT304" s="178"/>
      <c r="UNU304" s="178"/>
      <c r="UNV304" s="177"/>
      <c r="UNW304" s="177"/>
      <c r="UNX304" s="177"/>
      <c r="UNY304" s="178"/>
      <c r="UNZ304" s="177"/>
      <c r="UOA304" s="178"/>
      <c r="UOB304" s="177"/>
      <c r="UOC304" s="178"/>
      <c r="UOD304" s="177"/>
      <c r="UOE304" s="178"/>
      <c r="UOF304" s="180"/>
      <c r="UOG304" s="181"/>
      <c r="UOH304" s="181"/>
      <c r="UOI304" s="176"/>
      <c r="UOJ304" s="177"/>
      <c r="UOK304" s="178"/>
      <c r="UOL304" s="177"/>
      <c r="UOM304" s="177"/>
      <c r="UON304" s="177"/>
      <c r="UOO304" s="177"/>
      <c r="UOP304" s="177"/>
      <c r="UOQ304" s="177"/>
      <c r="UOR304" s="177"/>
      <c r="UOS304" s="177"/>
      <c r="UOT304" s="177"/>
      <c r="UOU304" s="177"/>
      <c r="UOV304" s="177"/>
      <c r="UOW304" s="177"/>
      <c r="UOX304" s="177"/>
      <c r="UOY304" s="177"/>
      <c r="UOZ304" s="178"/>
      <c r="UPA304" s="178"/>
      <c r="UPB304" s="177"/>
      <c r="UPC304" s="177"/>
      <c r="UPD304" s="177"/>
      <c r="UPE304" s="178"/>
      <c r="UPF304" s="177"/>
      <c r="UPG304" s="178"/>
      <c r="UPH304" s="177"/>
      <c r="UPI304" s="178"/>
      <c r="UPJ304" s="177"/>
      <c r="UPK304" s="178"/>
      <c r="UPL304" s="180"/>
      <c r="UPM304" s="181"/>
      <c r="UPN304" s="181"/>
      <c r="UPO304" s="176"/>
      <c r="UPP304" s="177"/>
      <c r="UPQ304" s="178"/>
      <c r="UPR304" s="177"/>
      <c r="UPS304" s="177"/>
      <c r="UPT304" s="177"/>
      <c r="UPU304" s="177"/>
      <c r="UPV304" s="177"/>
      <c r="UPW304" s="177"/>
      <c r="UPX304" s="177"/>
      <c r="UPY304" s="177"/>
      <c r="UPZ304" s="177"/>
      <c r="UQA304" s="177"/>
      <c r="UQB304" s="177"/>
      <c r="UQC304" s="177"/>
      <c r="UQD304" s="177"/>
      <c r="UQE304" s="177"/>
      <c r="UQF304" s="178"/>
      <c r="UQG304" s="178"/>
      <c r="UQH304" s="177"/>
      <c r="UQI304" s="177"/>
      <c r="UQJ304" s="177"/>
      <c r="UQK304" s="178"/>
      <c r="UQL304" s="177"/>
      <c r="UQM304" s="178"/>
      <c r="UQN304" s="177"/>
      <c r="UQO304" s="178"/>
      <c r="UQP304" s="177"/>
      <c r="UQQ304" s="178"/>
      <c r="UQR304" s="180"/>
      <c r="UQS304" s="181"/>
      <c r="UQT304" s="181"/>
      <c r="UQU304" s="176"/>
      <c r="UQV304" s="177"/>
      <c r="UQW304" s="178"/>
      <c r="UQX304" s="177"/>
      <c r="UQY304" s="177"/>
      <c r="UQZ304" s="177"/>
      <c r="URA304" s="177"/>
      <c r="URB304" s="177"/>
      <c r="URC304" s="177"/>
      <c r="URD304" s="177"/>
      <c r="URE304" s="177"/>
      <c r="URF304" s="177"/>
      <c r="URG304" s="177"/>
      <c r="URH304" s="177"/>
      <c r="URI304" s="177"/>
      <c r="URJ304" s="177"/>
      <c r="URK304" s="177"/>
      <c r="URL304" s="178"/>
      <c r="URM304" s="178"/>
      <c r="URN304" s="177"/>
      <c r="URO304" s="177"/>
      <c r="URP304" s="177"/>
      <c r="URQ304" s="178"/>
      <c r="URR304" s="177"/>
      <c r="URS304" s="178"/>
      <c r="URT304" s="177"/>
      <c r="URU304" s="178"/>
      <c r="URV304" s="177"/>
      <c r="URW304" s="178"/>
      <c r="URX304" s="180"/>
      <c r="URY304" s="181"/>
      <c r="URZ304" s="181"/>
      <c r="USA304" s="176"/>
      <c r="USB304" s="177"/>
      <c r="USC304" s="178"/>
      <c r="USD304" s="177"/>
      <c r="USE304" s="177"/>
      <c r="USF304" s="177"/>
      <c r="USG304" s="177"/>
      <c r="USH304" s="177"/>
      <c r="USI304" s="177"/>
      <c r="USJ304" s="177"/>
      <c r="USK304" s="177"/>
      <c r="USL304" s="177"/>
      <c r="USM304" s="177"/>
      <c r="USN304" s="177"/>
      <c r="USO304" s="177"/>
      <c r="USP304" s="177"/>
      <c r="USQ304" s="177"/>
      <c r="USR304" s="178"/>
      <c r="USS304" s="178"/>
      <c r="UST304" s="177"/>
      <c r="USU304" s="177"/>
      <c r="USV304" s="177"/>
      <c r="USW304" s="178"/>
      <c r="USX304" s="177"/>
      <c r="USY304" s="178"/>
      <c r="USZ304" s="177"/>
      <c r="UTA304" s="178"/>
      <c r="UTB304" s="177"/>
      <c r="UTC304" s="178"/>
      <c r="UTD304" s="180"/>
      <c r="UTE304" s="181"/>
      <c r="UTF304" s="181"/>
      <c r="UTG304" s="176"/>
      <c r="UTH304" s="177"/>
      <c r="UTI304" s="178"/>
      <c r="UTJ304" s="177"/>
      <c r="UTK304" s="177"/>
      <c r="UTL304" s="177"/>
      <c r="UTM304" s="177"/>
      <c r="UTN304" s="177"/>
      <c r="UTO304" s="177"/>
      <c r="UTP304" s="177"/>
      <c r="UTQ304" s="177"/>
      <c r="UTR304" s="177"/>
      <c r="UTS304" s="177"/>
      <c r="UTT304" s="177"/>
      <c r="UTU304" s="177"/>
      <c r="UTV304" s="177"/>
      <c r="UTW304" s="177"/>
      <c r="UTX304" s="178"/>
      <c r="UTY304" s="178"/>
      <c r="UTZ304" s="177"/>
      <c r="UUA304" s="177"/>
      <c r="UUB304" s="177"/>
      <c r="UUC304" s="178"/>
      <c r="UUD304" s="177"/>
      <c r="UUE304" s="178"/>
      <c r="UUF304" s="177"/>
      <c r="UUG304" s="178"/>
      <c r="UUH304" s="177"/>
      <c r="UUI304" s="178"/>
      <c r="UUJ304" s="180"/>
      <c r="UUK304" s="181"/>
      <c r="UUL304" s="181"/>
      <c r="UUM304" s="176"/>
      <c r="UUN304" s="177"/>
      <c r="UUO304" s="178"/>
      <c r="UUP304" s="177"/>
      <c r="UUQ304" s="177"/>
      <c r="UUR304" s="177"/>
      <c r="UUS304" s="177"/>
      <c r="UUT304" s="177"/>
      <c r="UUU304" s="177"/>
      <c r="UUV304" s="177"/>
      <c r="UUW304" s="177"/>
      <c r="UUX304" s="177"/>
      <c r="UUY304" s="177"/>
      <c r="UUZ304" s="177"/>
      <c r="UVA304" s="177"/>
      <c r="UVB304" s="177"/>
      <c r="UVC304" s="177"/>
      <c r="UVD304" s="178"/>
      <c r="UVE304" s="178"/>
      <c r="UVF304" s="177"/>
      <c r="UVG304" s="177"/>
      <c r="UVH304" s="177"/>
      <c r="UVI304" s="178"/>
      <c r="UVJ304" s="177"/>
      <c r="UVK304" s="178"/>
      <c r="UVL304" s="177"/>
      <c r="UVM304" s="178"/>
      <c r="UVN304" s="177"/>
      <c r="UVO304" s="178"/>
      <c r="UVP304" s="180"/>
      <c r="UVQ304" s="181"/>
      <c r="UVR304" s="181"/>
      <c r="UVS304" s="176"/>
      <c r="UVT304" s="177"/>
      <c r="UVU304" s="178"/>
      <c r="UVV304" s="177"/>
      <c r="UVW304" s="177"/>
      <c r="UVX304" s="177"/>
      <c r="UVY304" s="177"/>
      <c r="UVZ304" s="177"/>
      <c r="UWA304" s="177"/>
      <c r="UWB304" s="177"/>
      <c r="UWC304" s="177"/>
      <c r="UWD304" s="177"/>
      <c r="UWE304" s="177"/>
      <c r="UWF304" s="177"/>
      <c r="UWG304" s="177"/>
      <c r="UWH304" s="177"/>
      <c r="UWI304" s="177"/>
      <c r="UWJ304" s="178"/>
      <c r="UWK304" s="178"/>
      <c r="UWL304" s="177"/>
      <c r="UWM304" s="177"/>
      <c r="UWN304" s="177"/>
      <c r="UWO304" s="178"/>
      <c r="UWP304" s="177"/>
      <c r="UWQ304" s="178"/>
      <c r="UWR304" s="177"/>
      <c r="UWS304" s="178"/>
      <c r="UWT304" s="177"/>
      <c r="UWU304" s="178"/>
      <c r="UWV304" s="180"/>
      <c r="UWW304" s="181"/>
      <c r="UWX304" s="181"/>
      <c r="UWY304" s="176"/>
      <c r="UWZ304" s="177"/>
      <c r="UXA304" s="178"/>
      <c r="UXB304" s="177"/>
      <c r="UXC304" s="177"/>
      <c r="UXD304" s="177"/>
      <c r="UXE304" s="177"/>
      <c r="UXF304" s="177"/>
      <c r="UXG304" s="177"/>
      <c r="UXH304" s="177"/>
      <c r="UXI304" s="177"/>
      <c r="UXJ304" s="177"/>
      <c r="UXK304" s="177"/>
      <c r="UXL304" s="177"/>
      <c r="UXM304" s="177"/>
      <c r="UXN304" s="177"/>
      <c r="UXO304" s="177"/>
      <c r="UXP304" s="178"/>
      <c r="UXQ304" s="178"/>
      <c r="UXR304" s="177"/>
      <c r="UXS304" s="177"/>
      <c r="UXT304" s="177"/>
      <c r="UXU304" s="178"/>
      <c r="UXV304" s="177"/>
      <c r="UXW304" s="178"/>
      <c r="UXX304" s="177"/>
      <c r="UXY304" s="178"/>
      <c r="UXZ304" s="177"/>
      <c r="UYA304" s="178"/>
      <c r="UYB304" s="180"/>
      <c r="UYC304" s="181"/>
      <c r="UYD304" s="181"/>
      <c r="UYE304" s="176"/>
      <c r="UYF304" s="177"/>
      <c r="UYG304" s="178"/>
      <c r="UYH304" s="177"/>
      <c r="UYI304" s="177"/>
      <c r="UYJ304" s="177"/>
      <c r="UYK304" s="177"/>
      <c r="UYL304" s="177"/>
      <c r="UYM304" s="177"/>
      <c r="UYN304" s="177"/>
      <c r="UYO304" s="177"/>
      <c r="UYP304" s="177"/>
      <c r="UYQ304" s="177"/>
      <c r="UYR304" s="177"/>
      <c r="UYS304" s="177"/>
      <c r="UYT304" s="177"/>
      <c r="UYU304" s="177"/>
      <c r="UYV304" s="178"/>
      <c r="UYW304" s="178"/>
      <c r="UYX304" s="177"/>
      <c r="UYY304" s="177"/>
      <c r="UYZ304" s="177"/>
      <c r="UZA304" s="178"/>
      <c r="UZB304" s="177"/>
      <c r="UZC304" s="178"/>
      <c r="UZD304" s="177"/>
      <c r="UZE304" s="178"/>
      <c r="UZF304" s="177"/>
      <c r="UZG304" s="178"/>
      <c r="UZH304" s="180"/>
      <c r="UZI304" s="181"/>
      <c r="UZJ304" s="181"/>
      <c r="UZK304" s="176"/>
      <c r="UZL304" s="177"/>
      <c r="UZM304" s="178"/>
      <c r="UZN304" s="177"/>
      <c r="UZO304" s="177"/>
      <c r="UZP304" s="177"/>
      <c r="UZQ304" s="177"/>
      <c r="UZR304" s="177"/>
      <c r="UZS304" s="177"/>
      <c r="UZT304" s="177"/>
      <c r="UZU304" s="177"/>
      <c r="UZV304" s="177"/>
      <c r="UZW304" s="177"/>
      <c r="UZX304" s="177"/>
      <c r="UZY304" s="177"/>
      <c r="UZZ304" s="177"/>
      <c r="VAA304" s="177"/>
      <c r="VAB304" s="178"/>
      <c r="VAC304" s="178"/>
      <c r="VAD304" s="177"/>
      <c r="VAE304" s="177"/>
      <c r="VAF304" s="177"/>
      <c r="VAG304" s="178"/>
      <c r="VAH304" s="177"/>
      <c r="VAI304" s="178"/>
      <c r="VAJ304" s="177"/>
      <c r="VAK304" s="178"/>
      <c r="VAL304" s="177"/>
      <c r="VAM304" s="178"/>
      <c r="VAN304" s="180"/>
      <c r="VAO304" s="181"/>
      <c r="VAP304" s="181"/>
      <c r="VAQ304" s="176"/>
      <c r="VAR304" s="177"/>
      <c r="VAS304" s="178"/>
      <c r="VAT304" s="177"/>
      <c r="VAU304" s="177"/>
      <c r="VAV304" s="177"/>
      <c r="VAW304" s="177"/>
      <c r="VAX304" s="177"/>
      <c r="VAY304" s="177"/>
      <c r="VAZ304" s="177"/>
      <c r="VBA304" s="177"/>
      <c r="VBB304" s="177"/>
      <c r="VBC304" s="177"/>
      <c r="VBD304" s="177"/>
      <c r="VBE304" s="177"/>
      <c r="VBF304" s="177"/>
      <c r="VBG304" s="177"/>
      <c r="VBH304" s="178"/>
      <c r="VBI304" s="178"/>
      <c r="VBJ304" s="177"/>
      <c r="VBK304" s="177"/>
      <c r="VBL304" s="177"/>
      <c r="VBM304" s="178"/>
      <c r="VBN304" s="177"/>
      <c r="VBO304" s="178"/>
      <c r="VBP304" s="177"/>
      <c r="VBQ304" s="178"/>
      <c r="VBR304" s="177"/>
      <c r="VBS304" s="178"/>
      <c r="VBT304" s="180"/>
      <c r="VBU304" s="181"/>
      <c r="VBV304" s="181"/>
      <c r="VBW304" s="176"/>
      <c r="VBX304" s="177"/>
      <c r="VBY304" s="178"/>
      <c r="VBZ304" s="177"/>
      <c r="VCA304" s="177"/>
      <c r="VCB304" s="177"/>
      <c r="VCC304" s="177"/>
      <c r="VCD304" s="177"/>
      <c r="VCE304" s="177"/>
      <c r="VCF304" s="177"/>
      <c r="VCG304" s="177"/>
      <c r="VCH304" s="177"/>
      <c r="VCI304" s="177"/>
      <c r="VCJ304" s="177"/>
      <c r="VCK304" s="177"/>
      <c r="VCL304" s="177"/>
      <c r="VCM304" s="177"/>
      <c r="VCN304" s="178"/>
      <c r="VCO304" s="178"/>
      <c r="VCP304" s="177"/>
      <c r="VCQ304" s="177"/>
      <c r="VCR304" s="177"/>
      <c r="VCS304" s="178"/>
      <c r="VCT304" s="177"/>
      <c r="VCU304" s="178"/>
      <c r="VCV304" s="177"/>
      <c r="VCW304" s="178"/>
      <c r="VCX304" s="177"/>
      <c r="VCY304" s="178"/>
      <c r="VCZ304" s="180"/>
      <c r="VDA304" s="181"/>
      <c r="VDB304" s="181"/>
      <c r="VDC304" s="176"/>
      <c r="VDD304" s="177"/>
      <c r="VDE304" s="178"/>
      <c r="VDF304" s="177"/>
      <c r="VDG304" s="177"/>
      <c r="VDH304" s="177"/>
      <c r="VDI304" s="177"/>
      <c r="VDJ304" s="177"/>
      <c r="VDK304" s="177"/>
      <c r="VDL304" s="177"/>
      <c r="VDM304" s="177"/>
      <c r="VDN304" s="177"/>
      <c r="VDO304" s="177"/>
      <c r="VDP304" s="177"/>
      <c r="VDQ304" s="177"/>
      <c r="VDR304" s="177"/>
      <c r="VDS304" s="177"/>
      <c r="VDT304" s="178"/>
      <c r="VDU304" s="178"/>
      <c r="VDV304" s="177"/>
      <c r="VDW304" s="177"/>
      <c r="VDX304" s="177"/>
      <c r="VDY304" s="178"/>
      <c r="VDZ304" s="177"/>
      <c r="VEA304" s="178"/>
      <c r="VEB304" s="177"/>
      <c r="VEC304" s="178"/>
      <c r="VED304" s="177"/>
      <c r="VEE304" s="178"/>
      <c r="VEF304" s="180"/>
      <c r="VEG304" s="181"/>
      <c r="VEH304" s="181"/>
      <c r="VEI304" s="176"/>
      <c r="VEJ304" s="177"/>
      <c r="VEK304" s="178"/>
      <c r="VEL304" s="177"/>
      <c r="VEM304" s="177"/>
      <c r="VEN304" s="177"/>
      <c r="VEO304" s="177"/>
      <c r="VEP304" s="177"/>
      <c r="VEQ304" s="177"/>
      <c r="VER304" s="177"/>
      <c r="VES304" s="177"/>
      <c r="VET304" s="177"/>
      <c r="VEU304" s="177"/>
      <c r="VEV304" s="177"/>
      <c r="VEW304" s="177"/>
      <c r="VEX304" s="177"/>
      <c r="VEY304" s="177"/>
      <c r="VEZ304" s="178"/>
      <c r="VFA304" s="178"/>
      <c r="VFB304" s="177"/>
      <c r="VFC304" s="177"/>
      <c r="VFD304" s="177"/>
      <c r="VFE304" s="178"/>
      <c r="VFF304" s="177"/>
      <c r="VFG304" s="178"/>
      <c r="VFH304" s="177"/>
      <c r="VFI304" s="178"/>
      <c r="VFJ304" s="177"/>
      <c r="VFK304" s="178"/>
      <c r="VFL304" s="180"/>
      <c r="VFM304" s="181"/>
      <c r="VFN304" s="181"/>
      <c r="VFO304" s="176"/>
      <c r="VFP304" s="177"/>
      <c r="VFQ304" s="178"/>
      <c r="VFR304" s="177"/>
      <c r="VFS304" s="177"/>
      <c r="VFT304" s="177"/>
      <c r="VFU304" s="177"/>
      <c r="VFV304" s="177"/>
      <c r="VFW304" s="177"/>
      <c r="VFX304" s="177"/>
      <c r="VFY304" s="177"/>
      <c r="VFZ304" s="177"/>
      <c r="VGA304" s="177"/>
      <c r="VGB304" s="177"/>
      <c r="VGC304" s="177"/>
      <c r="VGD304" s="177"/>
      <c r="VGE304" s="177"/>
      <c r="VGF304" s="178"/>
      <c r="VGG304" s="178"/>
      <c r="VGH304" s="177"/>
      <c r="VGI304" s="177"/>
      <c r="VGJ304" s="177"/>
      <c r="VGK304" s="178"/>
      <c r="VGL304" s="177"/>
      <c r="VGM304" s="178"/>
      <c r="VGN304" s="177"/>
      <c r="VGO304" s="178"/>
      <c r="VGP304" s="177"/>
      <c r="VGQ304" s="178"/>
      <c r="VGR304" s="180"/>
      <c r="VGS304" s="181"/>
      <c r="VGT304" s="181"/>
      <c r="VGU304" s="176"/>
      <c r="VGV304" s="177"/>
      <c r="VGW304" s="178"/>
      <c r="VGX304" s="177"/>
      <c r="VGY304" s="177"/>
      <c r="VGZ304" s="177"/>
      <c r="VHA304" s="177"/>
      <c r="VHB304" s="177"/>
      <c r="VHC304" s="177"/>
      <c r="VHD304" s="177"/>
      <c r="VHE304" s="177"/>
      <c r="VHF304" s="177"/>
      <c r="VHG304" s="177"/>
      <c r="VHH304" s="177"/>
      <c r="VHI304" s="177"/>
      <c r="VHJ304" s="177"/>
      <c r="VHK304" s="177"/>
      <c r="VHL304" s="178"/>
      <c r="VHM304" s="178"/>
      <c r="VHN304" s="177"/>
      <c r="VHO304" s="177"/>
      <c r="VHP304" s="177"/>
      <c r="VHQ304" s="178"/>
      <c r="VHR304" s="177"/>
      <c r="VHS304" s="178"/>
      <c r="VHT304" s="177"/>
      <c r="VHU304" s="178"/>
      <c r="VHV304" s="177"/>
      <c r="VHW304" s="178"/>
      <c r="VHX304" s="180"/>
      <c r="VHY304" s="181"/>
      <c r="VHZ304" s="181"/>
      <c r="VIA304" s="176"/>
      <c r="VIB304" s="177"/>
      <c r="VIC304" s="178"/>
      <c r="VID304" s="177"/>
      <c r="VIE304" s="177"/>
      <c r="VIF304" s="177"/>
      <c r="VIG304" s="177"/>
      <c r="VIH304" s="177"/>
      <c r="VII304" s="177"/>
      <c r="VIJ304" s="177"/>
      <c r="VIK304" s="177"/>
      <c r="VIL304" s="177"/>
      <c r="VIM304" s="177"/>
      <c r="VIN304" s="177"/>
      <c r="VIO304" s="177"/>
      <c r="VIP304" s="177"/>
      <c r="VIQ304" s="177"/>
      <c r="VIR304" s="178"/>
      <c r="VIS304" s="178"/>
      <c r="VIT304" s="177"/>
      <c r="VIU304" s="177"/>
      <c r="VIV304" s="177"/>
      <c r="VIW304" s="178"/>
      <c r="VIX304" s="177"/>
      <c r="VIY304" s="178"/>
      <c r="VIZ304" s="177"/>
      <c r="VJA304" s="178"/>
      <c r="VJB304" s="177"/>
      <c r="VJC304" s="178"/>
      <c r="VJD304" s="180"/>
      <c r="VJE304" s="181"/>
      <c r="VJF304" s="181"/>
      <c r="VJG304" s="176"/>
      <c r="VJH304" s="177"/>
      <c r="VJI304" s="178"/>
      <c r="VJJ304" s="177"/>
      <c r="VJK304" s="177"/>
      <c r="VJL304" s="177"/>
      <c r="VJM304" s="177"/>
      <c r="VJN304" s="177"/>
      <c r="VJO304" s="177"/>
      <c r="VJP304" s="177"/>
      <c r="VJQ304" s="177"/>
      <c r="VJR304" s="177"/>
      <c r="VJS304" s="177"/>
      <c r="VJT304" s="177"/>
      <c r="VJU304" s="177"/>
      <c r="VJV304" s="177"/>
      <c r="VJW304" s="177"/>
      <c r="VJX304" s="178"/>
      <c r="VJY304" s="178"/>
      <c r="VJZ304" s="177"/>
      <c r="VKA304" s="177"/>
      <c r="VKB304" s="177"/>
      <c r="VKC304" s="178"/>
      <c r="VKD304" s="177"/>
      <c r="VKE304" s="178"/>
      <c r="VKF304" s="177"/>
      <c r="VKG304" s="178"/>
      <c r="VKH304" s="177"/>
      <c r="VKI304" s="178"/>
      <c r="VKJ304" s="180"/>
      <c r="VKK304" s="181"/>
      <c r="VKL304" s="181"/>
      <c r="VKM304" s="176"/>
      <c r="VKN304" s="177"/>
      <c r="VKO304" s="178"/>
      <c r="VKP304" s="177"/>
      <c r="VKQ304" s="177"/>
      <c r="VKR304" s="177"/>
      <c r="VKS304" s="177"/>
      <c r="VKT304" s="177"/>
      <c r="VKU304" s="177"/>
      <c r="VKV304" s="177"/>
      <c r="VKW304" s="177"/>
      <c r="VKX304" s="177"/>
      <c r="VKY304" s="177"/>
      <c r="VKZ304" s="177"/>
      <c r="VLA304" s="177"/>
      <c r="VLB304" s="177"/>
      <c r="VLC304" s="177"/>
      <c r="VLD304" s="178"/>
      <c r="VLE304" s="178"/>
      <c r="VLF304" s="177"/>
      <c r="VLG304" s="177"/>
      <c r="VLH304" s="177"/>
      <c r="VLI304" s="178"/>
      <c r="VLJ304" s="177"/>
      <c r="VLK304" s="178"/>
      <c r="VLL304" s="177"/>
      <c r="VLM304" s="178"/>
      <c r="VLN304" s="177"/>
      <c r="VLO304" s="178"/>
      <c r="VLP304" s="180"/>
      <c r="VLQ304" s="181"/>
      <c r="VLR304" s="181"/>
      <c r="VLS304" s="176"/>
      <c r="VLT304" s="177"/>
      <c r="VLU304" s="178"/>
      <c r="VLV304" s="177"/>
      <c r="VLW304" s="177"/>
      <c r="VLX304" s="177"/>
      <c r="VLY304" s="177"/>
      <c r="VLZ304" s="177"/>
      <c r="VMA304" s="177"/>
      <c r="VMB304" s="177"/>
      <c r="VMC304" s="177"/>
      <c r="VMD304" s="177"/>
      <c r="VME304" s="177"/>
      <c r="VMF304" s="177"/>
      <c r="VMG304" s="177"/>
      <c r="VMH304" s="177"/>
      <c r="VMI304" s="177"/>
      <c r="VMJ304" s="178"/>
      <c r="VMK304" s="178"/>
      <c r="VML304" s="177"/>
      <c r="VMM304" s="177"/>
      <c r="VMN304" s="177"/>
      <c r="VMO304" s="178"/>
      <c r="VMP304" s="177"/>
      <c r="VMQ304" s="178"/>
      <c r="VMR304" s="177"/>
      <c r="VMS304" s="178"/>
      <c r="VMT304" s="177"/>
      <c r="VMU304" s="178"/>
      <c r="VMV304" s="180"/>
      <c r="VMW304" s="181"/>
      <c r="VMX304" s="181"/>
      <c r="VMY304" s="176"/>
      <c r="VMZ304" s="177"/>
      <c r="VNA304" s="178"/>
      <c r="VNB304" s="177"/>
      <c r="VNC304" s="177"/>
      <c r="VND304" s="177"/>
      <c r="VNE304" s="177"/>
      <c r="VNF304" s="177"/>
      <c r="VNG304" s="177"/>
      <c r="VNH304" s="177"/>
      <c r="VNI304" s="177"/>
      <c r="VNJ304" s="177"/>
      <c r="VNK304" s="177"/>
      <c r="VNL304" s="177"/>
      <c r="VNM304" s="177"/>
      <c r="VNN304" s="177"/>
      <c r="VNO304" s="177"/>
      <c r="VNP304" s="178"/>
      <c r="VNQ304" s="178"/>
      <c r="VNR304" s="177"/>
      <c r="VNS304" s="177"/>
      <c r="VNT304" s="177"/>
      <c r="VNU304" s="178"/>
      <c r="VNV304" s="177"/>
      <c r="VNW304" s="178"/>
      <c r="VNX304" s="177"/>
      <c r="VNY304" s="178"/>
      <c r="VNZ304" s="177"/>
      <c r="VOA304" s="178"/>
      <c r="VOB304" s="180"/>
      <c r="VOC304" s="181"/>
      <c r="VOD304" s="181"/>
      <c r="VOE304" s="176"/>
      <c r="VOF304" s="177"/>
      <c r="VOG304" s="178"/>
      <c r="VOH304" s="177"/>
      <c r="VOI304" s="177"/>
      <c r="VOJ304" s="177"/>
      <c r="VOK304" s="177"/>
      <c r="VOL304" s="177"/>
      <c r="VOM304" s="177"/>
      <c r="VON304" s="177"/>
      <c r="VOO304" s="177"/>
      <c r="VOP304" s="177"/>
      <c r="VOQ304" s="177"/>
      <c r="VOR304" s="177"/>
      <c r="VOS304" s="177"/>
      <c r="VOT304" s="177"/>
      <c r="VOU304" s="177"/>
      <c r="VOV304" s="178"/>
      <c r="VOW304" s="178"/>
      <c r="VOX304" s="177"/>
      <c r="VOY304" s="177"/>
      <c r="VOZ304" s="177"/>
      <c r="VPA304" s="178"/>
      <c r="VPB304" s="177"/>
      <c r="VPC304" s="178"/>
      <c r="VPD304" s="177"/>
      <c r="VPE304" s="178"/>
      <c r="VPF304" s="177"/>
      <c r="VPG304" s="178"/>
      <c r="VPH304" s="180"/>
      <c r="VPI304" s="181"/>
      <c r="VPJ304" s="181"/>
      <c r="VPK304" s="176"/>
      <c r="VPL304" s="177"/>
      <c r="VPM304" s="178"/>
      <c r="VPN304" s="177"/>
      <c r="VPO304" s="177"/>
      <c r="VPP304" s="177"/>
      <c r="VPQ304" s="177"/>
      <c r="VPR304" s="177"/>
      <c r="VPS304" s="177"/>
      <c r="VPT304" s="177"/>
      <c r="VPU304" s="177"/>
      <c r="VPV304" s="177"/>
      <c r="VPW304" s="177"/>
      <c r="VPX304" s="177"/>
      <c r="VPY304" s="177"/>
      <c r="VPZ304" s="177"/>
      <c r="VQA304" s="177"/>
      <c r="VQB304" s="178"/>
      <c r="VQC304" s="178"/>
      <c r="VQD304" s="177"/>
      <c r="VQE304" s="177"/>
      <c r="VQF304" s="177"/>
      <c r="VQG304" s="178"/>
      <c r="VQH304" s="177"/>
      <c r="VQI304" s="178"/>
      <c r="VQJ304" s="177"/>
      <c r="VQK304" s="178"/>
      <c r="VQL304" s="177"/>
      <c r="VQM304" s="178"/>
      <c r="VQN304" s="180"/>
      <c r="VQO304" s="181"/>
      <c r="VQP304" s="181"/>
      <c r="VQQ304" s="176"/>
      <c r="VQR304" s="177"/>
      <c r="VQS304" s="178"/>
      <c r="VQT304" s="177"/>
      <c r="VQU304" s="177"/>
      <c r="VQV304" s="177"/>
      <c r="VQW304" s="177"/>
      <c r="VQX304" s="177"/>
      <c r="VQY304" s="177"/>
      <c r="VQZ304" s="177"/>
      <c r="VRA304" s="177"/>
      <c r="VRB304" s="177"/>
      <c r="VRC304" s="177"/>
      <c r="VRD304" s="177"/>
      <c r="VRE304" s="177"/>
      <c r="VRF304" s="177"/>
      <c r="VRG304" s="177"/>
      <c r="VRH304" s="178"/>
      <c r="VRI304" s="178"/>
      <c r="VRJ304" s="177"/>
      <c r="VRK304" s="177"/>
      <c r="VRL304" s="177"/>
      <c r="VRM304" s="178"/>
      <c r="VRN304" s="177"/>
      <c r="VRO304" s="178"/>
      <c r="VRP304" s="177"/>
      <c r="VRQ304" s="178"/>
      <c r="VRR304" s="177"/>
      <c r="VRS304" s="178"/>
      <c r="VRT304" s="180"/>
      <c r="VRU304" s="181"/>
      <c r="VRV304" s="181"/>
      <c r="VRW304" s="176"/>
      <c r="VRX304" s="177"/>
      <c r="VRY304" s="178"/>
      <c r="VRZ304" s="177"/>
      <c r="VSA304" s="177"/>
      <c r="VSB304" s="177"/>
      <c r="VSC304" s="177"/>
      <c r="VSD304" s="177"/>
      <c r="VSE304" s="177"/>
      <c r="VSF304" s="177"/>
      <c r="VSG304" s="177"/>
      <c r="VSH304" s="177"/>
      <c r="VSI304" s="177"/>
      <c r="VSJ304" s="177"/>
      <c r="VSK304" s="177"/>
      <c r="VSL304" s="177"/>
      <c r="VSM304" s="177"/>
      <c r="VSN304" s="178"/>
      <c r="VSO304" s="178"/>
      <c r="VSP304" s="177"/>
      <c r="VSQ304" s="177"/>
      <c r="VSR304" s="177"/>
      <c r="VSS304" s="178"/>
      <c r="VST304" s="177"/>
      <c r="VSU304" s="178"/>
      <c r="VSV304" s="177"/>
      <c r="VSW304" s="178"/>
      <c r="VSX304" s="177"/>
      <c r="VSY304" s="178"/>
      <c r="VSZ304" s="180"/>
      <c r="VTA304" s="181"/>
      <c r="VTB304" s="181"/>
      <c r="VTC304" s="176"/>
      <c r="VTD304" s="177"/>
      <c r="VTE304" s="178"/>
      <c r="VTF304" s="177"/>
      <c r="VTG304" s="177"/>
      <c r="VTH304" s="177"/>
      <c r="VTI304" s="177"/>
      <c r="VTJ304" s="177"/>
      <c r="VTK304" s="177"/>
      <c r="VTL304" s="177"/>
      <c r="VTM304" s="177"/>
      <c r="VTN304" s="177"/>
      <c r="VTO304" s="177"/>
      <c r="VTP304" s="177"/>
      <c r="VTQ304" s="177"/>
      <c r="VTR304" s="177"/>
      <c r="VTS304" s="177"/>
      <c r="VTT304" s="178"/>
      <c r="VTU304" s="178"/>
      <c r="VTV304" s="177"/>
      <c r="VTW304" s="177"/>
      <c r="VTX304" s="177"/>
      <c r="VTY304" s="178"/>
      <c r="VTZ304" s="177"/>
      <c r="VUA304" s="178"/>
      <c r="VUB304" s="177"/>
      <c r="VUC304" s="178"/>
      <c r="VUD304" s="177"/>
      <c r="VUE304" s="178"/>
      <c r="VUF304" s="180"/>
      <c r="VUG304" s="181"/>
      <c r="VUH304" s="181"/>
      <c r="VUI304" s="176"/>
      <c r="VUJ304" s="177"/>
      <c r="VUK304" s="178"/>
      <c r="VUL304" s="177"/>
      <c r="VUM304" s="177"/>
      <c r="VUN304" s="177"/>
      <c r="VUO304" s="177"/>
      <c r="VUP304" s="177"/>
      <c r="VUQ304" s="177"/>
      <c r="VUR304" s="177"/>
      <c r="VUS304" s="177"/>
      <c r="VUT304" s="177"/>
      <c r="VUU304" s="177"/>
      <c r="VUV304" s="177"/>
      <c r="VUW304" s="177"/>
      <c r="VUX304" s="177"/>
      <c r="VUY304" s="177"/>
      <c r="VUZ304" s="178"/>
      <c r="VVA304" s="178"/>
      <c r="VVB304" s="177"/>
      <c r="VVC304" s="177"/>
      <c r="VVD304" s="177"/>
      <c r="VVE304" s="178"/>
      <c r="VVF304" s="177"/>
      <c r="VVG304" s="178"/>
      <c r="VVH304" s="177"/>
      <c r="VVI304" s="178"/>
      <c r="VVJ304" s="177"/>
      <c r="VVK304" s="178"/>
      <c r="VVL304" s="180"/>
      <c r="VVM304" s="181"/>
      <c r="VVN304" s="181"/>
      <c r="VVO304" s="176"/>
      <c r="VVP304" s="177"/>
      <c r="VVQ304" s="178"/>
      <c r="VVR304" s="177"/>
      <c r="VVS304" s="177"/>
      <c r="VVT304" s="177"/>
      <c r="VVU304" s="177"/>
      <c r="VVV304" s="177"/>
      <c r="VVW304" s="177"/>
      <c r="VVX304" s="177"/>
      <c r="VVY304" s="177"/>
      <c r="VVZ304" s="177"/>
      <c r="VWA304" s="177"/>
      <c r="VWB304" s="177"/>
      <c r="VWC304" s="177"/>
      <c r="VWD304" s="177"/>
      <c r="VWE304" s="177"/>
      <c r="VWF304" s="178"/>
      <c r="VWG304" s="178"/>
      <c r="VWH304" s="177"/>
      <c r="VWI304" s="177"/>
      <c r="VWJ304" s="177"/>
      <c r="VWK304" s="178"/>
      <c r="VWL304" s="177"/>
      <c r="VWM304" s="178"/>
      <c r="VWN304" s="177"/>
      <c r="VWO304" s="178"/>
      <c r="VWP304" s="177"/>
      <c r="VWQ304" s="178"/>
      <c r="VWR304" s="180"/>
      <c r="VWS304" s="181"/>
      <c r="VWT304" s="181"/>
      <c r="VWU304" s="176"/>
      <c r="VWV304" s="177"/>
      <c r="VWW304" s="178"/>
      <c r="VWX304" s="177"/>
      <c r="VWY304" s="177"/>
      <c r="VWZ304" s="177"/>
      <c r="VXA304" s="177"/>
      <c r="VXB304" s="177"/>
      <c r="VXC304" s="177"/>
      <c r="VXD304" s="177"/>
      <c r="VXE304" s="177"/>
      <c r="VXF304" s="177"/>
      <c r="VXG304" s="177"/>
      <c r="VXH304" s="177"/>
      <c r="VXI304" s="177"/>
      <c r="VXJ304" s="177"/>
      <c r="VXK304" s="177"/>
      <c r="VXL304" s="178"/>
      <c r="VXM304" s="178"/>
      <c r="VXN304" s="177"/>
      <c r="VXO304" s="177"/>
      <c r="VXP304" s="177"/>
      <c r="VXQ304" s="178"/>
      <c r="VXR304" s="177"/>
      <c r="VXS304" s="178"/>
      <c r="VXT304" s="177"/>
      <c r="VXU304" s="178"/>
      <c r="VXV304" s="177"/>
      <c r="VXW304" s="178"/>
      <c r="VXX304" s="180"/>
      <c r="VXY304" s="181"/>
      <c r="VXZ304" s="181"/>
      <c r="VYA304" s="176"/>
      <c r="VYB304" s="177"/>
      <c r="VYC304" s="178"/>
      <c r="VYD304" s="177"/>
      <c r="VYE304" s="177"/>
      <c r="VYF304" s="177"/>
      <c r="VYG304" s="177"/>
      <c r="VYH304" s="177"/>
      <c r="VYI304" s="177"/>
      <c r="VYJ304" s="177"/>
      <c r="VYK304" s="177"/>
      <c r="VYL304" s="177"/>
      <c r="VYM304" s="177"/>
      <c r="VYN304" s="177"/>
      <c r="VYO304" s="177"/>
      <c r="VYP304" s="177"/>
      <c r="VYQ304" s="177"/>
      <c r="VYR304" s="178"/>
      <c r="VYS304" s="178"/>
      <c r="VYT304" s="177"/>
      <c r="VYU304" s="177"/>
      <c r="VYV304" s="177"/>
      <c r="VYW304" s="178"/>
      <c r="VYX304" s="177"/>
      <c r="VYY304" s="178"/>
      <c r="VYZ304" s="177"/>
      <c r="VZA304" s="178"/>
      <c r="VZB304" s="177"/>
      <c r="VZC304" s="178"/>
      <c r="VZD304" s="180"/>
      <c r="VZE304" s="181"/>
      <c r="VZF304" s="181"/>
      <c r="VZG304" s="176"/>
      <c r="VZH304" s="177"/>
      <c r="VZI304" s="178"/>
      <c r="VZJ304" s="177"/>
      <c r="VZK304" s="177"/>
      <c r="VZL304" s="177"/>
      <c r="VZM304" s="177"/>
      <c r="VZN304" s="177"/>
      <c r="VZO304" s="177"/>
      <c r="VZP304" s="177"/>
      <c r="VZQ304" s="177"/>
      <c r="VZR304" s="177"/>
      <c r="VZS304" s="177"/>
      <c r="VZT304" s="177"/>
      <c r="VZU304" s="177"/>
      <c r="VZV304" s="177"/>
      <c r="VZW304" s="177"/>
      <c r="VZX304" s="178"/>
      <c r="VZY304" s="178"/>
      <c r="VZZ304" s="177"/>
      <c r="WAA304" s="177"/>
      <c r="WAB304" s="177"/>
      <c r="WAC304" s="178"/>
      <c r="WAD304" s="177"/>
      <c r="WAE304" s="178"/>
      <c r="WAF304" s="177"/>
      <c r="WAG304" s="178"/>
      <c r="WAH304" s="177"/>
      <c r="WAI304" s="178"/>
      <c r="WAJ304" s="180"/>
      <c r="WAK304" s="181"/>
      <c r="WAL304" s="181"/>
      <c r="WAM304" s="176"/>
      <c r="WAN304" s="177"/>
      <c r="WAO304" s="178"/>
      <c r="WAP304" s="177"/>
      <c r="WAQ304" s="177"/>
      <c r="WAR304" s="177"/>
      <c r="WAS304" s="177"/>
      <c r="WAT304" s="177"/>
      <c r="WAU304" s="177"/>
      <c r="WAV304" s="177"/>
      <c r="WAW304" s="177"/>
      <c r="WAX304" s="177"/>
      <c r="WAY304" s="177"/>
      <c r="WAZ304" s="177"/>
      <c r="WBA304" s="177"/>
      <c r="WBB304" s="177"/>
      <c r="WBC304" s="177"/>
      <c r="WBD304" s="178"/>
      <c r="WBE304" s="178"/>
      <c r="WBF304" s="177"/>
      <c r="WBG304" s="177"/>
      <c r="WBH304" s="177"/>
      <c r="WBI304" s="178"/>
      <c r="WBJ304" s="177"/>
      <c r="WBK304" s="178"/>
      <c r="WBL304" s="177"/>
      <c r="WBM304" s="178"/>
      <c r="WBN304" s="177"/>
      <c r="WBO304" s="178"/>
      <c r="WBP304" s="180"/>
      <c r="WBQ304" s="181"/>
      <c r="WBR304" s="181"/>
      <c r="WBS304" s="176"/>
      <c r="WBT304" s="177"/>
      <c r="WBU304" s="178"/>
      <c r="WBV304" s="177"/>
      <c r="WBW304" s="177"/>
      <c r="WBX304" s="177"/>
      <c r="WBY304" s="177"/>
      <c r="WBZ304" s="177"/>
      <c r="WCA304" s="177"/>
      <c r="WCB304" s="177"/>
      <c r="WCC304" s="177"/>
      <c r="WCD304" s="177"/>
      <c r="WCE304" s="177"/>
      <c r="WCF304" s="177"/>
      <c r="WCG304" s="177"/>
      <c r="WCH304" s="177"/>
      <c r="WCI304" s="177"/>
      <c r="WCJ304" s="178"/>
      <c r="WCK304" s="178"/>
      <c r="WCL304" s="177"/>
      <c r="WCM304" s="177"/>
      <c r="WCN304" s="177"/>
      <c r="WCO304" s="178"/>
      <c r="WCP304" s="177"/>
      <c r="WCQ304" s="178"/>
      <c r="WCR304" s="177"/>
      <c r="WCS304" s="178"/>
      <c r="WCT304" s="177"/>
      <c r="WCU304" s="178"/>
      <c r="WCV304" s="180"/>
      <c r="WCW304" s="181"/>
      <c r="WCX304" s="181"/>
      <c r="WCY304" s="176"/>
      <c r="WCZ304" s="177"/>
      <c r="WDA304" s="178"/>
      <c r="WDB304" s="177"/>
      <c r="WDC304" s="177"/>
      <c r="WDD304" s="177"/>
      <c r="WDE304" s="177"/>
      <c r="WDF304" s="177"/>
      <c r="WDG304" s="177"/>
      <c r="WDH304" s="177"/>
      <c r="WDI304" s="177"/>
      <c r="WDJ304" s="177"/>
      <c r="WDK304" s="177"/>
      <c r="WDL304" s="177"/>
      <c r="WDM304" s="177"/>
      <c r="WDN304" s="177"/>
      <c r="WDO304" s="177"/>
      <c r="WDP304" s="178"/>
      <c r="WDQ304" s="178"/>
      <c r="WDR304" s="177"/>
      <c r="WDS304" s="177"/>
      <c r="WDT304" s="177"/>
      <c r="WDU304" s="178"/>
      <c r="WDV304" s="177"/>
      <c r="WDW304" s="178"/>
      <c r="WDX304" s="177"/>
      <c r="WDY304" s="178"/>
      <c r="WDZ304" s="177"/>
      <c r="WEA304" s="178"/>
      <c r="WEB304" s="180"/>
      <c r="WEC304" s="181"/>
      <c r="WED304" s="181"/>
      <c r="WEE304" s="176"/>
      <c r="WEF304" s="177"/>
      <c r="WEG304" s="178"/>
      <c r="WEH304" s="177"/>
      <c r="WEI304" s="177"/>
      <c r="WEJ304" s="177"/>
      <c r="WEK304" s="177"/>
      <c r="WEL304" s="177"/>
      <c r="WEM304" s="177"/>
      <c r="WEN304" s="177"/>
      <c r="WEO304" s="177"/>
      <c r="WEP304" s="177"/>
      <c r="WEQ304" s="177"/>
      <c r="WER304" s="177"/>
      <c r="WES304" s="177"/>
      <c r="WET304" s="177"/>
      <c r="WEU304" s="177"/>
      <c r="WEV304" s="178"/>
      <c r="WEW304" s="178"/>
      <c r="WEX304" s="177"/>
      <c r="WEY304" s="177"/>
      <c r="WEZ304" s="177"/>
      <c r="WFA304" s="178"/>
      <c r="WFB304" s="177"/>
      <c r="WFC304" s="178"/>
      <c r="WFD304" s="177"/>
      <c r="WFE304" s="178"/>
      <c r="WFF304" s="177"/>
      <c r="WFG304" s="178"/>
      <c r="WFH304" s="180"/>
      <c r="WFI304" s="181"/>
      <c r="WFJ304" s="181"/>
      <c r="WFK304" s="176"/>
      <c r="WFL304" s="177"/>
      <c r="WFM304" s="178"/>
      <c r="WFN304" s="177"/>
      <c r="WFO304" s="177"/>
      <c r="WFP304" s="177"/>
      <c r="WFQ304" s="177"/>
      <c r="WFR304" s="177"/>
      <c r="WFS304" s="177"/>
      <c r="WFT304" s="177"/>
      <c r="WFU304" s="177"/>
      <c r="WFV304" s="177"/>
      <c r="WFW304" s="177"/>
      <c r="WFX304" s="177"/>
      <c r="WFY304" s="177"/>
      <c r="WFZ304" s="177"/>
      <c r="WGA304" s="177"/>
      <c r="WGB304" s="178"/>
      <c r="WGC304" s="178"/>
      <c r="WGD304" s="177"/>
      <c r="WGE304" s="177"/>
      <c r="WGF304" s="177"/>
      <c r="WGG304" s="178"/>
      <c r="WGH304" s="177"/>
      <c r="WGI304" s="178"/>
      <c r="WGJ304" s="177"/>
      <c r="WGK304" s="178"/>
      <c r="WGL304" s="177"/>
      <c r="WGM304" s="178"/>
      <c r="WGN304" s="180"/>
      <c r="WGO304" s="181"/>
      <c r="WGP304" s="181"/>
      <c r="WGQ304" s="176"/>
      <c r="WGR304" s="177"/>
      <c r="WGS304" s="178"/>
      <c r="WGT304" s="177"/>
      <c r="WGU304" s="177"/>
      <c r="WGV304" s="177"/>
      <c r="WGW304" s="177"/>
      <c r="WGX304" s="177"/>
      <c r="WGY304" s="177"/>
      <c r="WGZ304" s="177"/>
      <c r="WHA304" s="177"/>
      <c r="WHB304" s="177"/>
      <c r="WHC304" s="177"/>
      <c r="WHD304" s="177"/>
      <c r="WHE304" s="177"/>
      <c r="WHF304" s="177"/>
      <c r="WHG304" s="177"/>
      <c r="WHH304" s="178"/>
      <c r="WHI304" s="178"/>
      <c r="WHJ304" s="177"/>
      <c r="WHK304" s="177"/>
      <c r="WHL304" s="177"/>
      <c r="WHM304" s="178"/>
      <c r="WHN304" s="177"/>
      <c r="WHO304" s="178"/>
      <c r="WHP304" s="177"/>
      <c r="WHQ304" s="178"/>
      <c r="WHR304" s="177"/>
      <c r="WHS304" s="178"/>
      <c r="WHT304" s="180"/>
      <c r="WHU304" s="181"/>
      <c r="WHV304" s="181"/>
      <c r="WHW304" s="176"/>
      <c r="WHX304" s="177"/>
      <c r="WHY304" s="178"/>
      <c r="WHZ304" s="177"/>
      <c r="WIA304" s="177"/>
      <c r="WIB304" s="177"/>
      <c r="WIC304" s="177"/>
      <c r="WID304" s="177"/>
      <c r="WIE304" s="177"/>
      <c r="WIF304" s="177"/>
      <c r="WIG304" s="177"/>
      <c r="WIH304" s="177"/>
      <c r="WII304" s="177"/>
      <c r="WIJ304" s="177"/>
      <c r="WIK304" s="177"/>
      <c r="WIL304" s="177"/>
      <c r="WIM304" s="177"/>
      <c r="WIN304" s="178"/>
      <c r="WIO304" s="178"/>
      <c r="WIP304" s="177"/>
      <c r="WIQ304" s="177"/>
      <c r="WIR304" s="177"/>
      <c r="WIS304" s="178"/>
      <c r="WIT304" s="177"/>
      <c r="WIU304" s="178"/>
      <c r="WIV304" s="177"/>
      <c r="WIW304" s="178"/>
      <c r="WIX304" s="177"/>
      <c r="WIY304" s="178"/>
      <c r="WIZ304" s="180"/>
      <c r="WJA304" s="181"/>
      <c r="WJB304" s="181"/>
      <c r="WJC304" s="176"/>
      <c r="WJD304" s="177"/>
      <c r="WJE304" s="178"/>
      <c r="WJF304" s="177"/>
      <c r="WJG304" s="177"/>
      <c r="WJH304" s="177"/>
      <c r="WJI304" s="177"/>
      <c r="WJJ304" s="177"/>
      <c r="WJK304" s="177"/>
      <c r="WJL304" s="177"/>
      <c r="WJM304" s="177"/>
      <c r="WJN304" s="177"/>
      <c r="WJO304" s="177"/>
      <c r="WJP304" s="177"/>
      <c r="WJQ304" s="177"/>
      <c r="WJR304" s="177"/>
      <c r="WJS304" s="177"/>
      <c r="WJT304" s="178"/>
      <c r="WJU304" s="178"/>
      <c r="WJV304" s="177"/>
      <c r="WJW304" s="177"/>
      <c r="WJX304" s="177"/>
      <c r="WJY304" s="178"/>
      <c r="WJZ304" s="177"/>
      <c r="WKA304" s="178"/>
      <c r="WKB304" s="177"/>
      <c r="WKC304" s="178"/>
      <c r="WKD304" s="177"/>
      <c r="WKE304" s="178"/>
      <c r="WKF304" s="180"/>
      <c r="WKG304" s="181"/>
      <c r="WKH304" s="181"/>
      <c r="WKI304" s="176"/>
      <c r="WKJ304" s="177"/>
      <c r="WKK304" s="178"/>
      <c r="WKL304" s="177"/>
      <c r="WKM304" s="177"/>
      <c r="WKN304" s="177"/>
      <c r="WKO304" s="177"/>
      <c r="WKP304" s="177"/>
      <c r="WKQ304" s="177"/>
      <c r="WKR304" s="177"/>
      <c r="WKS304" s="177"/>
      <c r="WKT304" s="177"/>
      <c r="WKU304" s="177"/>
      <c r="WKV304" s="177"/>
      <c r="WKW304" s="177"/>
      <c r="WKX304" s="177"/>
      <c r="WKY304" s="177"/>
      <c r="WKZ304" s="178"/>
      <c r="WLA304" s="178"/>
      <c r="WLB304" s="177"/>
      <c r="WLC304" s="177"/>
      <c r="WLD304" s="177"/>
      <c r="WLE304" s="178"/>
      <c r="WLF304" s="177"/>
      <c r="WLG304" s="178"/>
      <c r="WLH304" s="177"/>
      <c r="WLI304" s="178"/>
      <c r="WLJ304" s="177"/>
      <c r="WLK304" s="178"/>
      <c r="WLL304" s="180"/>
      <c r="WLM304" s="181"/>
      <c r="WLN304" s="181"/>
      <c r="WLO304" s="176"/>
      <c r="WLP304" s="177"/>
      <c r="WLQ304" s="178"/>
      <c r="WLR304" s="177"/>
      <c r="WLS304" s="177"/>
      <c r="WLT304" s="177"/>
      <c r="WLU304" s="177"/>
      <c r="WLV304" s="177"/>
      <c r="WLW304" s="177"/>
      <c r="WLX304" s="177"/>
      <c r="WLY304" s="177"/>
      <c r="WLZ304" s="177"/>
      <c r="WMA304" s="177"/>
      <c r="WMB304" s="177"/>
      <c r="WMC304" s="177"/>
      <c r="WMD304" s="177"/>
      <c r="WME304" s="177"/>
      <c r="WMF304" s="178"/>
      <c r="WMG304" s="178"/>
      <c r="WMH304" s="177"/>
      <c r="WMI304" s="177"/>
      <c r="WMJ304" s="177"/>
      <c r="WMK304" s="178"/>
      <c r="WML304" s="177"/>
      <c r="WMM304" s="178"/>
      <c r="WMN304" s="177"/>
      <c r="WMO304" s="178"/>
      <c r="WMP304" s="177"/>
      <c r="WMQ304" s="178"/>
      <c r="WMR304" s="180"/>
      <c r="WMS304" s="181"/>
      <c r="WMT304" s="181"/>
      <c r="WMU304" s="176"/>
      <c r="WMV304" s="177"/>
      <c r="WMW304" s="178"/>
      <c r="WMX304" s="177"/>
      <c r="WMY304" s="177"/>
      <c r="WMZ304" s="177"/>
      <c r="WNA304" s="177"/>
      <c r="WNB304" s="177"/>
      <c r="WNC304" s="177"/>
      <c r="WND304" s="177"/>
      <c r="WNE304" s="177"/>
      <c r="WNF304" s="177"/>
      <c r="WNG304" s="177"/>
      <c r="WNH304" s="177"/>
      <c r="WNI304" s="177"/>
      <c r="WNJ304" s="177"/>
      <c r="WNK304" s="177"/>
      <c r="WNL304" s="178"/>
      <c r="WNM304" s="178"/>
      <c r="WNN304" s="177"/>
      <c r="WNO304" s="177"/>
      <c r="WNP304" s="177"/>
      <c r="WNQ304" s="178"/>
      <c r="WNR304" s="177"/>
      <c r="WNS304" s="178"/>
      <c r="WNT304" s="177"/>
      <c r="WNU304" s="178"/>
      <c r="WNV304" s="177"/>
      <c r="WNW304" s="178"/>
      <c r="WNX304" s="180"/>
      <c r="WNY304" s="181"/>
      <c r="WNZ304" s="181"/>
      <c r="WOA304" s="176"/>
      <c r="WOB304" s="177"/>
      <c r="WOC304" s="178"/>
      <c r="WOD304" s="177"/>
      <c r="WOE304" s="177"/>
      <c r="WOF304" s="177"/>
      <c r="WOG304" s="177"/>
      <c r="WOH304" s="177"/>
      <c r="WOI304" s="177"/>
      <c r="WOJ304" s="177"/>
      <c r="WOK304" s="177"/>
      <c r="WOL304" s="177"/>
      <c r="WOM304" s="177"/>
      <c r="WON304" s="177"/>
      <c r="WOO304" s="177"/>
      <c r="WOP304" s="177"/>
      <c r="WOQ304" s="177"/>
      <c r="WOR304" s="178"/>
      <c r="WOS304" s="178"/>
      <c r="WOT304" s="177"/>
      <c r="WOU304" s="177"/>
      <c r="WOV304" s="177"/>
      <c r="WOW304" s="178"/>
      <c r="WOX304" s="177"/>
      <c r="WOY304" s="178"/>
      <c r="WOZ304" s="177"/>
      <c r="WPA304" s="178"/>
      <c r="WPB304" s="177"/>
      <c r="WPC304" s="178"/>
      <c r="WPD304" s="180"/>
      <c r="WPE304" s="181"/>
      <c r="WPF304" s="181"/>
      <c r="WPG304" s="176"/>
      <c r="WPH304" s="177"/>
      <c r="WPI304" s="178"/>
      <c r="WPJ304" s="177"/>
      <c r="WPK304" s="177"/>
      <c r="WPL304" s="177"/>
      <c r="WPM304" s="177"/>
      <c r="WPN304" s="177"/>
      <c r="WPO304" s="177"/>
      <c r="WPP304" s="177"/>
      <c r="WPQ304" s="177"/>
      <c r="WPR304" s="177"/>
      <c r="WPS304" s="177"/>
      <c r="WPT304" s="177"/>
      <c r="WPU304" s="177"/>
      <c r="WPV304" s="177"/>
      <c r="WPW304" s="177"/>
      <c r="WPX304" s="178"/>
      <c r="WPY304" s="178"/>
      <c r="WPZ304" s="177"/>
      <c r="WQA304" s="177"/>
      <c r="WQB304" s="177"/>
      <c r="WQC304" s="178"/>
      <c r="WQD304" s="177"/>
      <c r="WQE304" s="178"/>
      <c r="WQF304" s="177"/>
      <c r="WQG304" s="178"/>
      <c r="WQH304" s="177"/>
      <c r="WQI304" s="178"/>
      <c r="WQJ304" s="180"/>
      <c r="WQK304" s="181"/>
      <c r="WQL304" s="181"/>
      <c r="WQM304" s="176"/>
      <c r="WQN304" s="177"/>
      <c r="WQO304" s="178"/>
      <c r="WQP304" s="177"/>
      <c r="WQQ304" s="177"/>
      <c r="WQR304" s="177"/>
      <c r="WQS304" s="177"/>
      <c r="WQT304" s="177"/>
      <c r="WQU304" s="177"/>
      <c r="WQV304" s="177"/>
      <c r="WQW304" s="177"/>
      <c r="WQX304" s="177"/>
      <c r="WQY304" s="177"/>
      <c r="WQZ304" s="177"/>
      <c r="WRA304" s="177"/>
      <c r="WRB304" s="177"/>
      <c r="WRC304" s="177"/>
      <c r="WRD304" s="178"/>
      <c r="WRE304" s="178"/>
      <c r="WRF304" s="177"/>
      <c r="WRG304" s="177"/>
      <c r="WRH304" s="177"/>
      <c r="WRI304" s="178"/>
      <c r="WRJ304" s="177"/>
      <c r="WRK304" s="178"/>
      <c r="WRL304" s="177"/>
      <c r="WRM304" s="178"/>
      <c r="WRN304" s="177"/>
      <c r="WRO304" s="178"/>
      <c r="WRP304" s="180"/>
      <c r="WRQ304" s="181"/>
      <c r="WRR304" s="181"/>
      <c r="WRS304" s="176"/>
      <c r="WRT304" s="177"/>
      <c r="WRU304" s="178"/>
      <c r="WRV304" s="177"/>
      <c r="WRW304" s="177"/>
      <c r="WRX304" s="177"/>
      <c r="WRY304" s="177"/>
      <c r="WRZ304" s="177"/>
      <c r="WSA304" s="177"/>
      <c r="WSB304" s="177"/>
      <c r="WSC304" s="177"/>
      <c r="WSD304" s="177"/>
      <c r="WSE304" s="177"/>
      <c r="WSF304" s="177"/>
      <c r="WSG304" s="177"/>
      <c r="WSH304" s="177"/>
      <c r="WSI304" s="177"/>
      <c r="WSJ304" s="178"/>
      <c r="WSK304" s="178"/>
      <c r="WSL304" s="177"/>
      <c r="WSM304" s="177"/>
      <c r="WSN304" s="177"/>
      <c r="WSO304" s="178"/>
      <c r="WSP304" s="177"/>
      <c r="WSQ304" s="178"/>
      <c r="WSR304" s="177"/>
      <c r="WSS304" s="178"/>
      <c r="WST304" s="177"/>
      <c r="WSU304" s="178"/>
      <c r="WSV304" s="180"/>
      <c r="WSW304" s="181"/>
      <c r="WSX304" s="181"/>
      <c r="WSY304" s="176"/>
      <c r="WSZ304" s="177"/>
      <c r="WTA304" s="178"/>
      <c r="WTB304" s="177"/>
      <c r="WTC304" s="177"/>
      <c r="WTD304" s="177"/>
      <c r="WTE304" s="177"/>
      <c r="WTF304" s="177"/>
      <c r="WTG304" s="177"/>
      <c r="WTH304" s="177"/>
      <c r="WTI304" s="177"/>
      <c r="WTJ304" s="177"/>
      <c r="WTK304" s="177"/>
      <c r="WTL304" s="177"/>
      <c r="WTM304" s="177"/>
      <c r="WTN304" s="177"/>
      <c r="WTO304" s="177"/>
      <c r="WTP304" s="178"/>
      <c r="WTQ304" s="178"/>
      <c r="WTR304" s="177"/>
      <c r="WTS304" s="177"/>
      <c r="WTT304" s="177"/>
      <c r="WTU304" s="178"/>
      <c r="WTV304" s="177"/>
      <c r="WTW304" s="178"/>
      <c r="WTX304" s="177"/>
      <c r="WTY304" s="178"/>
      <c r="WTZ304" s="177"/>
      <c r="WUA304" s="178"/>
      <c r="WUB304" s="180"/>
      <c r="WUC304" s="181"/>
      <c r="WUD304" s="181"/>
      <c r="WUE304" s="176"/>
      <c r="WUF304" s="177"/>
      <c r="WUG304" s="178"/>
      <c r="WUH304" s="177"/>
      <c r="WUI304" s="177"/>
      <c r="WUJ304" s="177"/>
      <c r="WUK304" s="177"/>
      <c r="WUL304" s="177"/>
      <c r="WUM304" s="177"/>
      <c r="WUN304" s="177"/>
      <c r="WUO304" s="177"/>
      <c r="WUP304" s="177"/>
      <c r="WUQ304" s="177"/>
      <c r="WUR304" s="177"/>
      <c r="WUS304" s="177"/>
      <c r="WUT304" s="177"/>
      <c r="WUU304" s="177"/>
      <c r="WUV304" s="178"/>
      <c r="WUW304" s="178"/>
      <c r="WUX304" s="177"/>
      <c r="WUY304" s="177"/>
      <c r="WUZ304" s="177"/>
      <c r="WVA304" s="178"/>
      <c r="WVB304" s="177"/>
      <c r="WVC304" s="178"/>
      <c r="WVD304" s="177"/>
      <c r="WVE304" s="178"/>
      <c r="WVF304" s="177"/>
      <c r="WVG304" s="178"/>
      <c r="WVH304" s="180"/>
      <c r="WVI304" s="181"/>
      <c r="WVJ304" s="181"/>
      <c r="WVK304" s="176"/>
      <c r="WVL304" s="177"/>
      <c r="WVM304" s="178"/>
      <c r="WVN304" s="177"/>
      <c r="WVO304" s="177"/>
      <c r="WVP304" s="177"/>
      <c r="WVQ304" s="177"/>
      <c r="WVR304" s="177"/>
      <c r="WVS304" s="177"/>
      <c r="WVT304" s="177"/>
      <c r="WVU304" s="177"/>
      <c r="WVV304" s="177"/>
      <c r="WVW304" s="177"/>
      <c r="WVX304" s="177"/>
      <c r="WVY304" s="177"/>
      <c r="WVZ304" s="177"/>
      <c r="WWA304" s="177"/>
      <c r="WWB304" s="178"/>
      <c r="WWC304" s="178"/>
      <c r="WWD304" s="177"/>
      <c r="WWE304" s="177"/>
      <c r="WWF304" s="177"/>
      <c r="WWG304" s="178"/>
      <c r="WWH304" s="177"/>
      <c r="WWI304" s="178"/>
      <c r="WWJ304" s="177"/>
      <c r="WWK304" s="178"/>
      <c r="WWL304" s="177"/>
      <c r="WWM304" s="178"/>
      <c r="WWN304" s="180"/>
      <c r="WWO304" s="181"/>
      <c r="WWP304" s="181"/>
      <c r="WWQ304" s="176"/>
      <c r="WWR304" s="177"/>
      <c r="WWS304" s="178"/>
      <c r="WWT304" s="177"/>
      <c r="WWU304" s="177"/>
      <c r="WWV304" s="177"/>
      <c r="WWW304" s="177"/>
      <c r="WWX304" s="177"/>
      <c r="WWY304" s="177"/>
      <c r="WWZ304" s="177"/>
      <c r="WXA304" s="177"/>
      <c r="WXB304" s="177"/>
      <c r="WXC304" s="177"/>
      <c r="WXD304" s="177"/>
      <c r="WXE304" s="177"/>
      <c r="WXF304" s="177"/>
      <c r="WXG304" s="177"/>
      <c r="WXH304" s="178"/>
      <c r="WXI304" s="178"/>
      <c r="WXJ304" s="177"/>
      <c r="WXK304" s="177"/>
      <c r="WXL304" s="177"/>
      <c r="WXM304" s="178"/>
      <c r="WXN304" s="177"/>
      <c r="WXO304" s="178"/>
      <c r="WXP304" s="177"/>
      <c r="WXQ304" s="178"/>
      <c r="WXR304" s="177"/>
      <c r="WXS304" s="178"/>
      <c r="WXT304" s="180"/>
      <c r="WXU304" s="181"/>
      <c r="WXV304" s="181"/>
      <c r="WXW304" s="176"/>
      <c r="WXX304" s="177"/>
      <c r="WXY304" s="178"/>
      <c r="WXZ304" s="177"/>
      <c r="WYA304" s="177"/>
      <c r="WYB304" s="177"/>
      <c r="WYC304" s="177"/>
      <c r="WYD304" s="177"/>
      <c r="WYE304" s="177"/>
      <c r="WYF304" s="177"/>
      <c r="WYG304" s="177"/>
      <c r="WYH304" s="177"/>
      <c r="WYI304" s="177"/>
      <c r="WYJ304" s="177"/>
      <c r="WYK304" s="177"/>
      <c r="WYL304" s="177"/>
      <c r="WYM304" s="177"/>
      <c r="WYN304" s="178"/>
      <c r="WYO304" s="178"/>
      <c r="WYP304" s="177"/>
      <c r="WYQ304" s="177"/>
      <c r="WYR304" s="177"/>
      <c r="WYS304" s="178"/>
      <c r="WYT304" s="177"/>
      <c r="WYU304" s="178"/>
      <c r="WYV304" s="177"/>
      <c r="WYW304" s="178"/>
      <c r="WYX304" s="177"/>
      <c r="WYY304" s="178"/>
      <c r="WYZ304" s="180"/>
      <c r="WZA304" s="181"/>
      <c r="WZB304" s="181"/>
      <c r="WZC304" s="176"/>
      <c r="WZD304" s="177"/>
      <c r="WZE304" s="178"/>
      <c r="WZF304" s="177"/>
      <c r="WZG304" s="177"/>
      <c r="WZH304" s="177"/>
      <c r="WZI304" s="177"/>
      <c r="WZJ304" s="177"/>
      <c r="WZK304" s="177"/>
      <c r="WZL304" s="177"/>
      <c r="WZM304" s="177"/>
      <c r="WZN304" s="177"/>
      <c r="WZO304" s="177"/>
      <c r="WZP304" s="177"/>
      <c r="WZQ304" s="177"/>
      <c r="WZR304" s="177"/>
      <c r="WZS304" s="177"/>
      <c r="WZT304" s="178"/>
      <c r="WZU304" s="178"/>
      <c r="WZV304" s="177"/>
      <c r="WZW304" s="177"/>
      <c r="WZX304" s="177"/>
      <c r="WZY304" s="178"/>
      <c r="WZZ304" s="177"/>
      <c r="XAA304" s="178"/>
      <c r="XAB304" s="177"/>
      <c r="XAC304" s="178"/>
      <c r="XAD304" s="177"/>
      <c r="XAE304" s="178"/>
      <c r="XAF304" s="180"/>
      <c r="XAG304" s="181"/>
      <c r="XAH304" s="181"/>
      <c r="XAI304" s="176"/>
      <c r="XAJ304" s="177"/>
      <c r="XAK304" s="178"/>
      <c r="XAL304" s="177"/>
      <c r="XAM304" s="177"/>
      <c r="XAN304" s="177"/>
      <c r="XAO304" s="177"/>
      <c r="XAP304" s="177"/>
      <c r="XAQ304" s="177"/>
      <c r="XAR304" s="177"/>
      <c r="XAS304" s="177"/>
      <c r="XAT304" s="177"/>
      <c r="XAU304" s="177"/>
      <c r="XAV304" s="177"/>
      <c r="XAW304" s="177"/>
      <c r="XAX304" s="177"/>
      <c r="XAY304" s="177"/>
      <c r="XAZ304" s="178"/>
      <c r="XBA304" s="178"/>
      <c r="XBB304" s="177"/>
      <c r="XBC304" s="177"/>
      <c r="XBD304" s="177"/>
      <c r="XBE304" s="178"/>
      <c r="XBF304" s="177"/>
      <c r="XBG304" s="178"/>
      <c r="XBH304" s="177"/>
      <c r="XBI304" s="178"/>
      <c r="XBJ304" s="177"/>
      <c r="XBK304" s="178"/>
      <c r="XBL304" s="180"/>
      <c r="XBM304" s="181"/>
      <c r="XBN304" s="181"/>
      <c r="XBO304" s="176"/>
      <c r="XBP304" s="177"/>
      <c r="XBQ304" s="178"/>
      <c r="XBR304" s="177"/>
      <c r="XBS304" s="177"/>
      <c r="XBT304" s="177"/>
      <c r="XBU304" s="177"/>
      <c r="XBV304" s="177"/>
      <c r="XBW304" s="177"/>
      <c r="XBX304" s="177"/>
      <c r="XBY304" s="177"/>
      <c r="XBZ304" s="177"/>
      <c r="XCA304" s="177"/>
      <c r="XCB304" s="177"/>
      <c r="XCC304" s="177"/>
      <c r="XCD304" s="177"/>
      <c r="XCE304" s="177"/>
      <c r="XCF304" s="178"/>
      <c r="XCG304" s="178"/>
      <c r="XCH304" s="177"/>
      <c r="XCI304" s="177"/>
      <c r="XCJ304" s="177"/>
      <c r="XCK304" s="178"/>
      <c r="XCL304" s="177"/>
      <c r="XCM304" s="178"/>
      <c r="XCN304" s="177"/>
      <c r="XCO304" s="178"/>
      <c r="XCP304" s="177"/>
      <c r="XCQ304" s="178"/>
      <c r="XCR304" s="180"/>
      <c r="XCS304" s="181"/>
      <c r="XCT304" s="181"/>
      <c r="XCU304" s="176"/>
      <c r="XCV304" s="177"/>
      <c r="XCW304" s="178"/>
      <c r="XCX304" s="177"/>
      <c r="XCY304" s="177"/>
      <c r="XCZ304" s="177"/>
      <c r="XDA304" s="177"/>
      <c r="XDB304" s="177"/>
      <c r="XDC304" s="177"/>
      <c r="XDD304" s="177"/>
      <c r="XDE304" s="177"/>
      <c r="XDF304" s="177"/>
      <c r="XDG304" s="177"/>
      <c r="XDH304" s="177"/>
      <c r="XDI304" s="177"/>
      <c r="XDJ304" s="177"/>
      <c r="XDK304" s="177"/>
      <c r="XDL304" s="178"/>
      <c r="XDM304" s="178"/>
      <c r="XDN304" s="177"/>
      <c r="XDO304" s="177"/>
      <c r="XDP304" s="177"/>
      <c r="XDQ304" s="178"/>
      <c r="XDR304" s="177"/>
      <c r="XDS304" s="178"/>
      <c r="XDT304" s="177"/>
      <c r="XDU304" s="178"/>
      <c r="XDV304" s="177"/>
      <c r="XDW304" s="178"/>
      <c r="XDX304" s="180"/>
      <c r="XDY304" s="181"/>
      <c r="XDZ304" s="181"/>
      <c r="XEA304" s="176"/>
      <c r="XEB304" s="177"/>
      <c r="XEC304" s="178"/>
      <c r="XED304" s="177"/>
      <c r="XEE304" s="177"/>
      <c r="XEF304" s="177"/>
      <c r="XEG304" s="177"/>
      <c r="XEH304" s="177"/>
      <c r="XEI304" s="177"/>
      <c r="XEJ304" s="177"/>
      <c r="XEK304" s="177"/>
      <c r="XEL304" s="177"/>
      <c r="XEM304" s="177"/>
      <c r="XEN304" s="177"/>
      <c r="XEO304" s="177"/>
      <c r="XEP304" s="177"/>
      <c r="XEQ304" s="177"/>
      <c r="XER304" s="178"/>
      <c r="XES304" s="178"/>
      <c r="XET304" s="177"/>
      <c r="XEU304" s="177"/>
      <c r="XEV304" s="177"/>
      <c r="XEW304" s="178"/>
      <c r="XEX304" s="177"/>
      <c r="XEY304" s="178"/>
      <c r="XEZ304" s="177"/>
      <c r="XFA304" s="178"/>
      <c r="XFB304" s="177"/>
      <c r="XFC304" s="178"/>
      <c r="XFD304" s="180"/>
    </row>
    <row r="305" spans="1:167" s="38" customFormat="1" ht="21" customHeight="1" x14ac:dyDescent="0.2">
      <c r="A305" s="298" t="s">
        <v>221</v>
      </c>
      <c r="B305" s="298"/>
      <c r="C305" s="185">
        <f>SUM(C4:C304) -C52-C158-C229-C304</f>
        <v>120</v>
      </c>
      <c r="D305" s="186">
        <f t="shared" ref="D305:V305" si="0">SUM(D4:D304) -D52-D158-D229-D304</f>
        <v>39</v>
      </c>
      <c r="E305" s="187">
        <f t="shared" si="0"/>
        <v>140</v>
      </c>
      <c r="F305" s="185">
        <f t="shared" si="0"/>
        <v>148</v>
      </c>
      <c r="G305" s="186">
        <f t="shared" si="0"/>
        <v>209</v>
      </c>
      <c r="H305" s="186">
        <f t="shared" si="0"/>
        <v>60</v>
      </c>
      <c r="I305" s="186">
        <f t="shared" si="0"/>
        <v>75</v>
      </c>
      <c r="J305" s="186">
        <f t="shared" si="0"/>
        <v>114</v>
      </c>
      <c r="K305" s="186">
        <f t="shared" si="0"/>
        <v>82</v>
      </c>
      <c r="L305" s="186">
        <f t="shared" si="0"/>
        <v>128</v>
      </c>
      <c r="M305" s="186">
        <f t="shared" si="0"/>
        <v>8</v>
      </c>
      <c r="N305" s="186">
        <f t="shared" si="0"/>
        <v>1</v>
      </c>
      <c r="O305" s="186">
        <f t="shared" si="0"/>
        <v>43</v>
      </c>
      <c r="P305" s="186">
        <f t="shared" si="0"/>
        <v>54</v>
      </c>
      <c r="Q305" s="186">
        <f t="shared" si="0"/>
        <v>80</v>
      </c>
      <c r="R305" s="186">
        <f t="shared" si="0"/>
        <v>122</v>
      </c>
      <c r="S305" s="186">
        <f t="shared" si="0"/>
        <v>131</v>
      </c>
      <c r="T305" s="187">
        <f t="shared" si="0"/>
        <v>112</v>
      </c>
      <c r="U305" s="188"/>
      <c r="V305" s="185">
        <f t="shared" si="0"/>
        <v>113</v>
      </c>
      <c r="W305" s="186">
        <f t="shared" ref="W305:AC305" si="1">SUM(W4:W304) -W52-W158-W229-W304</f>
        <v>65</v>
      </c>
      <c r="X305" s="186">
        <f t="shared" si="1"/>
        <v>194</v>
      </c>
      <c r="Y305" s="187">
        <f t="shared" si="1"/>
        <v>196</v>
      </c>
      <c r="Z305" s="185">
        <f t="shared" si="1"/>
        <v>51</v>
      </c>
      <c r="AA305" s="187">
        <f t="shared" si="1"/>
        <v>225</v>
      </c>
      <c r="AB305" s="185">
        <f t="shared" si="1"/>
        <v>251</v>
      </c>
      <c r="AC305" s="187">
        <f t="shared" si="1"/>
        <v>43</v>
      </c>
      <c r="AD305" s="189"/>
      <c r="AE305" s="188"/>
      <c r="AF305" s="190"/>
      <c r="AG305" s="270"/>
      <c r="AH305" s="271"/>
      <c r="AI305" s="271"/>
      <c r="AJ305" s="271"/>
      <c r="AK305" s="271"/>
      <c r="AL305" s="271"/>
      <c r="AM305" s="271"/>
      <c r="AN305" s="271"/>
      <c r="AO305" s="271"/>
      <c r="AP305" s="271"/>
      <c r="AQ305" s="271"/>
      <c r="AR305" s="271"/>
      <c r="AS305" s="271"/>
      <c r="AT305" s="271"/>
      <c r="AU305" s="271"/>
      <c r="AV305" s="271"/>
      <c r="AW305" s="271"/>
      <c r="AX305" s="271"/>
      <c r="AY305" s="271"/>
      <c r="AZ305" s="271"/>
      <c r="BA305" s="271"/>
      <c r="BB305" s="271"/>
      <c r="BC305" s="271"/>
      <c r="BD305" s="271"/>
      <c r="BE305" s="271"/>
      <c r="BF305" s="271"/>
      <c r="BG305" s="271"/>
      <c r="BH305" s="271"/>
      <c r="BI305" s="271"/>
      <c r="BJ305" s="271"/>
      <c r="BK305" s="271"/>
      <c r="BL305" s="271"/>
      <c r="BM305" s="271"/>
      <c r="BN305" s="271"/>
      <c r="BO305" s="271"/>
      <c r="BP305" s="271"/>
      <c r="BQ305" s="271"/>
      <c r="BR305" s="271"/>
      <c r="BS305" s="271"/>
      <c r="BT305" s="271"/>
      <c r="BU305" s="271"/>
      <c r="BV305" s="271"/>
      <c r="BW305" s="271"/>
      <c r="BX305" s="271"/>
      <c r="BY305" s="271"/>
      <c r="BZ305" s="271"/>
      <c r="CA305" s="271"/>
      <c r="CB305" s="271"/>
      <c r="CC305" s="271"/>
      <c r="CD305" s="271"/>
      <c r="CE305" s="271"/>
      <c r="CF305" s="271"/>
      <c r="CG305" s="271"/>
      <c r="CH305" s="271"/>
      <c r="CI305" s="271"/>
      <c r="CJ305" s="271"/>
      <c r="CK305" s="271"/>
      <c r="CL305" s="271"/>
      <c r="CM305" s="271"/>
      <c r="CN305" s="271"/>
      <c r="CO305" s="271"/>
      <c r="CP305" s="271"/>
      <c r="CQ305" s="271"/>
      <c r="CR305" s="271"/>
      <c r="CS305" s="271"/>
      <c r="CT305" s="271"/>
      <c r="CU305" s="271"/>
      <c r="CV305" s="271"/>
      <c r="CW305" s="271"/>
      <c r="CX305" s="271"/>
      <c r="CY305" s="271"/>
      <c r="CZ305" s="271"/>
      <c r="DA305" s="271"/>
      <c r="DB305" s="271"/>
      <c r="DC305" s="271"/>
      <c r="DD305" s="271"/>
      <c r="DE305" s="271"/>
      <c r="DF305" s="271"/>
      <c r="DG305" s="271"/>
      <c r="DH305" s="271"/>
      <c r="DI305" s="271"/>
      <c r="DJ305" s="271"/>
      <c r="DK305" s="271"/>
      <c r="DL305" s="271"/>
      <c r="DM305" s="271"/>
      <c r="DN305" s="271"/>
      <c r="DO305" s="271"/>
      <c r="DP305" s="271"/>
      <c r="DQ305" s="271"/>
      <c r="DR305" s="271"/>
      <c r="DS305" s="271"/>
      <c r="DT305" s="271"/>
      <c r="DU305" s="271"/>
      <c r="DV305" s="271"/>
      <c r="DW305" s="271"/>
      <c r="DX305" s="271"/>
      <c r="DY305" s="271"/>
      <c r="DZ305" s="271"/>
      <c r="EA305" s="271"/>
      <c r="EB305" s="271"/>
      <c r="EC305" s="271"/>
      <c r="ED305" s="271"/>
      <c r="EE305" s="271"/>
      <c r="EF305" s="271"/>
      <c r="EG305" s="271"/>
      <c r="EH305" s="271"/>
      <c r="EI305" s="271"/>
      <c r="EJ305" s="271"/>
      <c r="EK305" s="271"/>
      <c r="EL305" s="271"/>
      <c r="EM305" s="271"/>
      <c r="EN305" s="271"/>
      <c r="EO305" s="271"/>
      <c r="EP305" s="271"/>
      <c r="EQ305" s="271"/>
      <c r="ER305" s="271"/>
      <c r="ES305" s="271"/>
      <c r="ET305" s="271"/>
      <c r="EU305" s="271"/>
      <c r="EV305" s="271"/>
      <c r="EW305" s="271"/>
      <c r="EX305" s="271"/>
      <c r="EY305" s="271"/>
      <c r="EZ305" s="271"/>
      <c r="FA305" s="271"/>
      <c r="FB305" s="271"/>
      <c r="FC305" s="271"/>
      <c r="FD305" s="271"/>
      <c r="FE305" s="271"/>
      <c r="FF305" s="271"/>
      <c r="FG305" s="271"/>
      <c r="FH305" s="271"/>
      <c r="FI305" s="271"/>
      <c r="FJ305" s="271"/>
      <c r="FK305" s="271"/>
    </row>
    <row r="306" spans="1:167" s="165" customFormat="1" ht="21" customHeight="1" x14ac:dyDescent="0.2">
      <c r="A306" s="191"/>
      <c r="B306" s="191"/>
      <c r="C306" s="191"/>
      <c r="D306" s="191"/>
      <c r="E306" s="191"/>
      <c r="U306" s="192"/>
      <c r="V306" s="191"/>
      <c r="W306" s="191"/>
      <c r="X306" s="191"/>
      <c r="Y306" s="191"/>
      <c r="Z306" s="191"/>
      <c r="AA306" s="191"/>
      <c r="AB306" s="191"/>
      <c r="AC306" s="191"/>
      <c r="AD306" s="192"/>
      <c r="AE306" s="162"/>
      <c r="AF306" s="162"/>
      <c r="AG306" s="270"/>
      <c r="AH306" s="271"/>
      <c r="AI306" s="271"/>
      <c r="AJ306" s="271"/>
      <c r="AK306" s="271"/>
      <c r="AL306" s="271"/>
      <c r="AM306" s="271"/>
      <c r="AN306" s="271"/>
      <c r="AO306" s="271"/>
      <c r="AP306" s="271"/>
      <c r="AQ306" s="271"/>
      <c r="AR306" s="271"/>
      <c r="AS306" s="271"/>
      <c r="AT306" s="271"/>
      <c r="AU306" s="271"/>
      <c r="AV306" s="271"/>
      <c r="AW306" s="271"/>
      <c r="AX306" s="271"/>
      <c r="AY306" s="271"/>
      <c r="AZ306" s="271"/>
      <c r="BA306" s="271"/>
      <c r="BB306" s="271"/>
      <c r="BC306" s="271"/>
      <c r="BD306" s="271"/>
      <c r="BE306" s="271"/>
      <c r="BF306" s="271"/>
      <c r="BG306" s="271"/>
      <c r="BH306" s="271"/>
      <c r="BI306" s="271"/>
      <c r="BJ306" s="271"/>
      <c r="BK306" s="271"/>
      <c r="BL306" s="271"/>
      <c r="BM306" s="271"/>
      <c r="BN306" s="271"/>
      <c r="BO306" s="271"/>
      <c r="BP306" s="271"/>
      <c r="BQ306" s="271"/>
      <c r="BR306" s="271"/>
      <c r="BS306" s="271"/>
      <c r="BT306" s="271"/>
      <c r="BU306" s="271"/>
      <c r="BV306" s="271"/>
      <c r="BW306" s="271"/>
      <c r="BX306" s="271"/>
      <c r="BY306" s="271"/>
      <c r="BZ306" s="271"/>
      <c r="CA306" s="271"/>
      <c r="CB306" s="271"/>
      <c r="CC306" s="271"/>
      <c r="CD306" s="271"/>
      <c r="CE306" s="271"/>
      <c r="CF306" s="271"/>
      <c r="CG306" s="271"/>
      <c r="CH306" s="271"/>
      <c r="CI306" s="271"/>
      <c r="CJ306" s="271"/>
      <c r="CK306" s="271"/>
      <c r="CL306" s="271"/>
      <c r="CM306" s="271"/>
      <c r="CN306" s="271"/>
      <c r="CO306" s="271"/>
      <c r="CP306" s="271"/>
      <c r="CQ306" s="271"/>
      <c r="CR306" s="271"/>
      <c r="CS306" s="271"/>
      <c r="CT306" s="271"/>
      <c r="CU306" s="271"/>
      <c r="CV306" s="271"/>
      <c r="CW306" s="271"/>
      <c r="CX306" s="271"/>
      <c r="CY306" s="271"/>
      <c r="CZ306" s="271"/>
      <c r="DA306" s="271"/>
      <c r="DB306" s="271"/>
      <c r="DC306" s="271"/>
      <c r="DD306" s="271"/>
      <c r="DE306" s="271"/>
      <c r="DF306" s="271"/>
      <c r="DG306" s="271"/>
      <c r="DH306" s="271"/>
      <c r="DI306" s="271"/>
      <c r="DJ306" s="271"/>
      <c r="DK306" s="271"/>
      <c r="DL306" s="271"/>
      <c r="DM306" s="271"/>
      <c r="DN306" s="271"/>
      <c r="DO306" s="271"/>
      <c r="DP306" s="271"/>
      <c r="DQ306" s="271"/>
      <c r="DR306" s="271"/>
      <c r="DS306" s="271"/>
      <c r="DT306" s="271"/>
      <c r="DU306" s="271"/>
      <c r="DV306" s="271"/>
      <c r="DW306" s="271"/>
      <c r="DX306" s="271"/>
      <c r="DY306" s="271"/>
      <c r="DZ306" s="271"/>
      <c r="EA306" s="271"/>
      <c r="EB306" s="271"/>
      <c r="EC306" s="271"/>
      <c r="ED306" s="271"/>
      <c r="EE306" s="271"/>
      <c r="EF306" s="271"/>
      <c r="EG306" s="271"/>
      <c r="EH306" s="271"/>
      <c r="EI306" s="271"/>
      <c r="EJ306" s="271"/>
      <c r="EK306" s="271"/>
      <c r="EL306" s="271"/>
      <c r="EM306" s="271"/>
      <c r="EN306" s="271"/>
      <c r="EO306" s="271"/>
      <c r="EP306" s="271"/>
      <c r="EQ306" s="271"/>
      <c r="ER306" s="271"/>
      <c r="ES306" s="271"/>
      <c r="ET306" s="271"/>
      <c r="EU306" s="271"/>
      <c r="EV306" s="271"/>
      <c r="EW306" s="271"/>
      <c r="EX306" s="271"/>
      <c r="EY306" s="271"/>
      <c r="EZ306" s="271"/>
      <c r="FA306" s="271"/>
      <c r="FB306" s="271"/>
      <c r="FC306" s="271"/>
      <c r="FD306" s="271"/>
      <c r="FE306" s="271"/>
      <c r="FF306" s="271"/>
      <c r="FG306" s="271"/>
      <c r="FH306" s="271"/>
      <c r="FI306" s="271"/>
      <c r="FJ306" s="271"/>
      <c r="FK306" s="271"/>
    </row>
    <row r="307" spans="1:167" ht="21" customHeight="1" x14ac:dyDescent="0.15">
      <c r="AG307" s="108"/>
      <c r="AH307" s="108"/>
      <c r="AI307" s="184"/>
      <c r="AJ307" s="184"/>
      <c r="AK307" s="184"/>
      <c r="AL307" s="184"/>
      <c r="AM307" s="184"/>
      <c r="AN307" s="184"/>
      <c r="AO307" s="184"/>
      <c r="AP307" s="184"/>
      <c r="AQ307" s="184"/>
      <c r="AR307" s="184"/>
      <c r="AS307" s="184"/>
      <c r="AT307" s="184"/>
      <c r="AU307" s="184"/>
      <c r="AV307" s="184"/>
      <c r="AW307" s="184"/>
      <c r="AX307" s="184"/>
      <c r="AY307" s="184"/>
      <c r="AZ307" s="184"/>
      <c r="BA307" s="184"/>
      <c r="BB307" s="184"/>
      <c r="BC307" s="184"/>
      <c r="BD307" s="184"/>
      <c r="BE307" s="184"/>
      <c r="BF307" s="184"/>
      <c r="BG307" s="184"/>
      <c r="BH307" s="184"/>
      <c r="BI307" s="184"/>
      <c r="BJ307" s="184"/>
      <c r="BK307" s="184"/>
      <c r="BL307" s="184"/>
      <c r="BM307" s="184"/>
      <c r="BN307" s="184"/>
      <c r="BO307" s="184"/>
      <c r="BP307" s="184"/>
      <c r="BQ307" s="184"/>
      <c r="BR307" s="184"/>
      <c r="BS307" s="184"/>
      <c r="BT307" s="184"/>
      <c r="BU307" s="184"/>
      <c r="BV307" s="184"/>
      <c r="BW307" s="184"/>
      <c r="BX307" s="184"/>
      <c r="BY307" s="184"/>
      <c r="BZ307" s="184"/>
      <c r="CA307" s="184"/>
      <c r="CB307" s="184"/>
      <c r="CC307" s="184"/>
      <c r="CD307" s="184"/>
      <c r="CE307" s="184"/>
      <c r="CF307" s="184"/>
      <c r="CG307" s="184"/>
      <c r="CH307" s="184"/>
      <c r="CI307" s="184"/>
      <c r="CJ307" s="184"/>
      <c r="CK307" s="184"/>
      <c r="CL307" s="184"/>
      <c r="CM307" s="184"/>
      <c r="CN307" s="184"/>
      <c r="CO307" s="184"/>
      <c r="CP307" s="184"/>
      <c r="CQ307" s="184"/>
      <c r="CR307" s="184"/>
      <c r="CS307" s="184"/>
      <c r="CT307" s="184"/>
      <c r="CU307" s="184"/>
      <c r="CV307" s="184"/>
      <c r="CW307" s="184"/>
      <c r="CX307" s="184"/>
      <c r="CY307" s="184"/>
      <c r="CZ307" s="184"/>
      <c r="DA307" s="184"/>
      <c r="DB307" s="184"/>
      <c r="DC307" s="184"/>
      <c r="DD307" s="184"/>
      <c r="DE307" s="184"/>
      <c r="DF307" s="184"/>
      <c r="DG307" s="184"/>
      <c r="DH307" s="184"/>
      <c r="DI307" s="184"/>
      <c r="DJ307" s="184"/>
      <c r="DK307" s="184"/>
      <c r="DL307" s="184"/>
      <c r="DM307" s="184"/>
      <c r="DN307" s="184"/>
      <c r="DO307" s="184"/>
      <c r="DP307" s="184"/>
      <c r="DQ307" s="184"/>
      <c r="DR307" s="184"/>
      <c r="DS307" s="184"/>
      <c r="DT307" s="184"/>
      <c r="DU307" s="184"/>
      <c r="DV307" s="184"/>
      <c r="DW307" s="184"/>
      <c r="DX307" s="184"/>
      <c r="DY307" s="184"/>
      <c r="DZ307" s="184"/>
      <c r="EA307" s="184"/>
      <c r="EB307" s="184"/>
      <c r="EC307" s="184"/>
      <c r="ED307" s="184"/>
      <c r="EE307" s="184"/>
      <c r="EF307" s="184"/>
      <c r="EG307" s="184"/>
      <c r="EH307" s="184"/>
      <c r="EI307" s="184"/>
      <c r="EJ307" s="184"/>
      <c r="EK307" s="184"/>
      <c r="EL307" s="184"/>
      <c r="EM307" s="184"/>
      <c r="EN307" s="184"/>
      <c r="EO307" s="184"/>
      <c r="EP307" s="184"/>
      <c r="EQ307" s="184"/>
      <c r="ER307" s="184"/>
      <c r="ES307" s="184"/>
      <c r="ET307" s="184"/>
      <c r="EU307" s="184"/>
      <c r="EV307" s="184"/>
      <c r="EW307" s="184"/>
      <c r="EX307" s="184"/>
      <c r="EY307" s="184"/>
      <c r="EZ307" s="184"/>
      <c r="FA307" s="184"/>
      <c r="FB307" s="184"/>
      <c r="FC307" s="184"/>
      <c r="FD307" s="184"/>
      <c r="FE307" s="184"/>
      <c r="FF307" s="184"/>
      <c r="FG307" s="184"/>
      <c r="FH307" s="184"/>
      <c r="FI307" s="184"/>
      <c r="FJ307" s="184"/>
      <c r="FK307" s="184"/>
    </row>
    <row r="308" spans="1:167" ht="21" customHeight="1" x14ac:dyDescent="0.15">
      <c r="AG308" s="108"/>
      <c r="AH308" s="108"/>
      <c r="AI308" s="184"/>
      <c r="AJ308" s="184"/>
      <c r="AK308" s="184"/>
      <c r="AL308" s="184"/>
      <c r="AM308" s="184"/>
      <c r="AN308" s="184"/>
      <c r="AO308" s="184"/>
      <c r="AP308" s="184"/>
      <c r="AQ308" s="184"/>
      <c r="AR308" s="184"/>
      <c r="AS308" s="184"/>
      <c r="AT308" s="184"/>
      <c r="AU308" s="184"/>
      <c r="AV308" s="184"/>
      <c r="AW308" s="184"/>
      <c r="AX308" s="184"/>
      <c r="AY308" s="184"/>
      <c r="AZ308" s="184"/>
      <c r="BA308" s="184"/>
      <c r="BB308" s="184"/>
      <c r="BC308" s="184"/>
      <c r="BD308" s="184"/>
      <c r="BE308" s="184"/>
      <c r="BF308" s="184"/>
      <c r="BG308" s="184"/>
      <c r="BH308" s="184"/>
      <c r="BI308" s="184"/>
      <c r="BJ308" s="184"/>
      <c r="BK308" s="184"/>
      <c r="BL308" s="184"/>
      <c r="BM308" s="184"/>
      <c r="BN308" s="184"/>
      <c r="BO308" s="184"/>
      <c r="BP308" s="184"/>
      <c r="BQ308" s="184"/>
      <c r="BR308" s="184"/>
      <c r="BS308" s="184"/>
      <c r="BT308" s="184"/>
      <c r="BU308" s="184"/>
      <c r="BV308" s="184"/>
      <c r="BW308" s="184"/>
      <c r="BX308" s="184"/>
      <c r="BY308" s="184"/>
      <c r="BZ308" s="184"/>
      <c r="CA308" s="184"/>
      <c r="CB308" s="184"/>
      <c r="CC308" s="184"/>
      <c r="CD308" s="184"/>
      <c r="CE308" s="184"/>
      <c r="CF308" s="184"/>
      <c r="CG308" s="184"/>
      <c r="CH308" s="184"/>
      <c r="CI308" s="184"/>
      <c r="CJ308" s="184"/>
      <c r="CK308" s="184"/>
      <c r="CL308" s="184"/>
      <c r="CM308" s="184"/>
      <c r="CN308" s="184"/>
      <c r="CO308" s="184"/>
      <c r="CP308" s="184"/>
      <c r="CQ308" s="184"/>
      <c r="CR308" s="184"/>
      <c r="CS308" s="184"/>
      <c r="CT308" s="184"/>
      <c r="CU308" s="184"/>
      <c r="CV308" s="184"/>
      <c r="CW308" s="184"/>
      <c r="CX308" s="184"/>
      <c r="CY308" s="184"/>
      <c r="CZ308" s="184"/>
      <c r="DA308" s="184"/>
      <c r="DB308" s="184"/>
      <c r="DC308" s="184"/>
      <c r="DD308" s="184"/>
      <c r="DE308" s="184"/>
      <c r="DF308" s="184"/>
      <c r="DG308" s="184"/>
      <c r="DH308" s="184"/>
      <c r="DI308" s="184"/>
      <c r="DJ308" s="184"/>
      <c r="DK308" s="184"/>
      <c r="DL308" s="184"/>
      <c r="DM308" s="184"/>
      <c r="DN308" s="184"/>
      <c r="DO308" s="184"/>
      <c r="DP308" s="184"/>
      <c r="DQ308" s="184"/>
      <c r="DR308" s="184"/>
      <c r="DS308" s="184"/>
      <c r="DT308" s="184"/>
      <c r="DU308" s="184"/>
      <c r="DV308" s="184"/>
      <c r="DW308" s="184"/>
      <c r="DX308" s="184"/>
      <c r="DY308" s="184"/>
      <c r="DZ308" s="184"/>
      <c r="EA308" s="184"/>
      <c r="EB308" s="184"/>
      <c r="EC308" s="184"/>
      <c r="ED308" s="184"/>
      <c r="EE308" s="184"/>
      <c r="EF308" s="184"/>
      <c r="EG308" s="184"/>
      <c r="EH308" s="184"/>
      <c r="EI308" s="184"/>
      <c r="EJ308" s="184"/>
      <c r="EK308" s="184"/>
      <c r="EL308" s="184"/>
      <c r="EM308" s="184"/>
      <c r="EN308" s="184"/>
      <c r="EO308" s="184"/>
      <c r="EP308" s="184"/>
      <c r="EQ308" s="184"/>
      <c r="ER308" s="184"/>
      <c r="ES308" s="184"/>
      <c r="ET308" s="184"/>
      <c r="EU308" s="184"/>
      <c r="EV308" s="184"/>
      <c r="EW308" s="184"/>
      <c r="EX308" s="184"/>
      <c r="EY308" s="184"/>
      <c r="EZ308" s="184"/>
      <c r="FA308" s="184"/>
      <c r="FB308" s="184"/>
      <c r="FC308" s="184"/>
      <c r="FD308" s="184"/>
      <c r="FE308" s="184"/>
      <c r="FF308" s="184"/>
      <c r="FG308" s="184"/>
      <c r="FH308" s="184"/>
      <c r="FI308" s="184"/>
      <c r="FJ308" s="184"/>
      <c r="FK308" s="184"/>
    </row>
    <row r="309" spans="1:167" ht="21" customHeight="1" x14ac:dyDescent="0.15">
      <c r="AG309" s="108"/>
      <c r="AH309" s="108"/>
      <c r="AI309" s="184"/>
      <c r="AJ309" s="184"/>
      <c r="AK309" s="184"/>
      <c r="AL309" s="184"/>
      <c r="AM309" s="184"/>
      <c r="AN309" s="184"/>
      <c r="AO309" s="184"/>
      <c r="AP309" s="184"/>
      <c r="AQ309" s="184"/>
      <c r="AR309" s="184"/>
      <c r="AS309" s="184"/>
      <c r="AT309" s="184"/>
      <c r="AU309" s="184"/>
      <c r="AV309" s="184"/>
      <c r="AW309" s="184"/>
      <c r="AX309" s="184"/>
      <c r="AY309" s="184"/>
      <c r="AZ309" s="184"/>
      <c r="BA309" s="184"/>
      <c r="BB309" s="184"/>
      <c r="BC309" s="184"/>
      <c r="BD309" s="184"/>
      <c r="BE309" s="184"/>
      <c r="BF309" s="184"/>
      <c r="BG309" s="184"/>
      <c r="BH309" s="184"/>
      <c r="BI309" s="184"/>
      <c r="BJ309" s="184"/>
      <c r="BK309" s="184"/>
      <c r="BL309" s="184"/>
      <c r="BM309" s="184"/>
      <c r="BN309" s="184"/>
      <c r="BO309" s="184"/>
      <c r="BP309" s="184"/>
      <c r="BQ309" s="184"/>
      <c r="BR309" s="184"/>
      <c r="BS309" s="184"/>
      <c r="BT309" s="184"/>
      <c r="BU309" s="184"/>
      <c r="BV309" s="184"/>
      <c r="BW309" s="184"/>
      <c r="BX309" s="184"/>
      <c r="BY309" s="184"/>
      <c r="BZ309" s="184"/>
      <c r="CA309" s="184"/>
      <c r="CB309" s="184"/>
      <c r="CC309" s="184"/>
      <c r="CD309" s="184"/>
      <c r="CE309" s="184"/>
      <c r="CF309" s="184"/>
      <c r="CG309" s="184"/>
      <c r="CH309" s="184"/>
      <c r="CI309" s="184"/>
      <c r="CJ309" s="184"/>
      <c r="CK309" s="184"/>
      <c r="CL309" s="184"/>
      <c r="CM309" s="184"/>
      <c r="CN309" s="184"/>
      <c r="CO309" s="184"/>
      <c r="CP309" s="184"/>
      <c r="CQ309" s="184"/>
      <c r="CR309" s="184"/>
      <c r="CS309" s="184"/>
      <c r="CT309" s="184"/>
      <c r="CU309" s="184"/>
      <c r="CV309" s="184"/>
      <c r="CW309" s="184"/>
      <c r="CX309" s="184"/>
      <c r="CY309" s="184"/>
      <c r="CZ309" s="184"/>
      <c r="DA309" s="184"/>
      <c r="DB309" s="184"/>
      <c r="DC309" s="184"/>
      <c r="DD309" s="184"/>
      <c r="DE309" s="184"/>
      <c r="DF309" s="184"/>
      <c r="DG309" s="184"/>
      <c r="DH309" s="184"/>
      <c r="DI309" s="184"/>
      <c r="DJ309" s="184"/>
      <c r="DK309" s="184"/>
      <c r="DL309" s="184"/>
      <c r="DM309" s="184"/>
      <c r="DN309" s="184"/>
      <c r="DO309" s="184"/>
      <c r="DP309" s="184"/>
      <c r="DQ309" s="184"/>
      <c r="DR309" s="184"/>
      <c r="DS309" s="184"/>
      <c r="DT309" s="184"/>
      <c r="DU309" s="184"/>
      <c r="DV309" s="184"/>
      <c r="DW309" s="184"/>
      <c r="DX309" s="184"/>
      <c r="DY309" s="184"/>
      <c r="DZ309" s="184"/>
      <c r="EA309" s="184"/>
      <c r="EB309" s="184"/>
      <c r="EC309" s="184"/>
      <c r="ED309" s="184"/>
      <c r="EE309" s="184"/>
      <c r="EF309" s="184"/>
      <c r="EG309" s="184"/>
      <c r="EH309" s="184"/>
      <c r="EI309" s="184"/>
      <c r="EJ309" s="184"/>
      <c r="EK309" s="184"/>
      <c r="EL309" s="184"/>
      <c r="EM309" s="184"/>
      <c r="EN309" s="184"/>
      <c r="EO309" s="184"/>
      <c r="EP309" s="184"/>
      <c r="EQ309" s="184"/>
      <c r="ER309" s="184"/>
      <c r="ES309" s="184"/>
      <c r="ET309" s="184"/>
      <c r="EU309" s="184"/>
      <c r="EV309" s="184"/>
      <c r="EW309" s="184"/>
      <c r="EX309" s="184"/>
      <c r="EY309" s="184"/>
      <c r="EZ309" s="184"/>
      <c r="FA309" s="184"/>
      <c r="FB309" s="184"/>
      <c r="FC309" s="184"/>
      <c r="FD309" s="184"/>
      <c r="FE309" s="184"/>
      <c r="FF309" s="184"/>
      <c r="FG309" s="184"/>
      <c r="FH309" s="184"/>
      <c r="FI309" s="184"/>
      <c r="FJ309" s="184"/>
      <c r="FK309" s="184"/>
    </row>
    <row r="310" spans="1:167" ht="21" customHeight="1" x14ac:dyDescent="0.15">
      <c r="AG310" s="108"/>
      <c r="AH310" s="108"/>
      <c r="AI310" s="184"/>
      <c r="AJ310" s="184"/>
      <c r="AK310" s="184"/>
      <c r="AL310" s="184"/>
      <c r="AM310" s="184"/>
      <c r="AN310" s="184"/>
      <c r="AO310" s="184"/>
      <c r="AP310" s="184"/>
      <c r="AQ310" s="184"/>
      <c r="AR310" s="184"/>
      <c r="AS310" s="184"/>
      <c r="AT310" s="184"/>
      <c r="AU310" s="184"/>
      <c r="AV310" s="184"/>
      <c r="AW310" s="184"/>
      <c r="AX310" s="184"/>
      <c r="AY310" s="184"/>
      <c r="AZ310" s="184"/>
      <c r="BA310" s="184"/>
      <c r="BB310" s="184"/>
      <c r="BC310" s="184"/>
      <c r="BD310" s="184"/>
      <c r="BE310" s="184"/>
      <c r="BF310" s="184"/>
      <c r="BG310" s="184"/>
      <c r="BH310" s="184"/>
      <c r="BI310" s="184"/>
      <c r="BJ310" s="184"/>
      <c r="BK310" s="184"/>
      <c r="BL310" s="184"/>
      <c r="BM310" s="184"/>
      <c r="BN310" s="184"/>
      <c r="BO310" s="184"/>
      <c r="BP310" s="184"/>
      <c r="BQ310" s="184"/>
      <c r="BR310" s="184"/>
      <c r="BS310" s="184"/>
      <c r="BT310" s="184"/>
      <c r="BU310" s="184"/>
      <c r="BV310" s="184"/>
      <c r="BW310" s="184"/>
      <c r="BX310" s="184"/>
      <c r="BY310" s="184"/>
      <c r="BZ310" s="184"/>
      <c r="CA310" s="184"/>
      <c r="CB310" s="184"/>
      <c r="CC310" s="184"/>
      <c r="CD310" s="184"/>
      <c r="CE310" s="184"/>
      <c r="CF310" s="184"/>
      <c r="CG310" s="184"/>
      <c r="CH310" s="184"/>
      <c r="CI310" s="184"/>
      <c r="CJ310" s="184"/>
      <c r="CK310" s="184"/>
      <c r="CL310" s="184"/>
      <c r="CM310" s="184"/>
      <c r="CN310" s="184"/>
      <c r="CO310" s="184"/>
      <c r="CP310" s="184"/>
      <c r="CQ310" s="184"/>
      <c r="CR310" s="184"/>
      <c r="CS310" s="184"/>
      <c r="CT310" s="184"/>
      <c r="CU310" s="184"/>
      <c r="CV310" s="184"/>
      <c r="CW310" s="184"/>
      <c r="CX310" s="184"/>
      <c r="CY310" s="184"/>
      <c r="CZ310" s="184"/>
      <c r="DA310" s="184"/>
      <c r="DB310" s="184"/>
      <c r="DC310" s="184"/>
      <c r="DD310" s="184"/>
      <c r="DE310" s="184"/>
      <c r="DF310" s="184"/>
      <c r="DG310" s="184"/>
      <c r="DH310" s="184"/>
      <c r="DI310" s="184"/>
      <c r="DJ310" s="184"/>
      <c r="DK310" s="184"/>
      <c r="DL310" s="184"/>
      <c r="DM310" s="184"/>
      <c r="DN310" s="184"/>
      <c r="DO310" s="184"/>
      <c r="DP310" s="184"/>
      <c r="DQ310" s="184"/>
      <c r="DR310" s="184"/>
      <c r="DS310" s="184"/>
      <c r="DT310" s="184"/>
      <c r="DU310" s="184"/>
      <c r="DV310" s="184"/>
      <c r="DW310" s="184"/>
      <c r="DX310" s="184"/>
      <c r="DY310" s="184"/>
      <c r="DZ310" s="184"/>
      <c r="EA310" s="184"/>
      <c r="EB310" s="184"/>
      <c r="EC310" s="184"/>
      <c r="ED310" s="184"/>
      <c r="EE310" s="184"/>
      <c r="EF310" s="184"/>
      <c r="EG310" s="184"/>
      <c r="EH310" s="184"/>
      <c r="EI310" s="184"/>
      <c r="EJ310" s="184"/>
      <c r="EK310" s="184"/>
      <c r="EL310" s="184"/>
      <c r="EM310" s="184"/>
      <c r="EN310" s="184"/>
      <c r="EO310" s="184"/>
      <c r="EP310" s="184"/>
      <c r="EQ310" s="184"/>
      <c r="ER310" s="184"/>
      <c r="ES310" s="184"/>
      <c r="ET310" s="184"/>
      <c r="EU310" s="184"/>
      <c r="EV310" s="184"/>
      <c r="EW310" s="184"/>
      <c r="EX310" s="184"/>
      <c r="EY310" s="184"/>
      <c r="EZ310" s="184"/>
      <c r="FA310" s="184"/>
      <c r="FB310" s="184"/>
      <c r="FC310" s="184"/>
      <c r="FD310" s="184"/>
      <c r="FE310" s="184"/>
      <c r="FF310" s="184"/>
      <c r="FG310" s="184"/>
      <c r="FH310" s="184"/>
      <c r="FI310" s="184"/>
      <c r="FJ310" s="184"/>
      <c r="FK310" s="184"/>
    </row>
    <row r="311" spans="1:167" ht="21" customHeight="1" x14ac:dyDescent="0.15">
      <c r="AG311" s="108"/>
      <c r="AH311" s="108"/>
      <c r="AI311" s="184"/>
      <c r="AJ311" s="184"/>
      <c r="AK311" s="184"/>
      <c r="AL311" s="184"/>
      <c r="AM311" s="184"/>
      <c r="AN311" s="184"/>
      <c r="AO311" s="184"/>
      <c r="AP311" s="184"/>
      <c r="AQ311" s="184"/>
      <c r="AR311" s="184"/>
      <c r="AS311" s="184"/>
      <c r="AT311" s="184"/>
      <c r="AU311" s="184"/>
      <c r="AV311" s="184"/>
      <c r="AW311" s="184"/>
      <c r="AX311" s="184"/>
      <c r="AY311" s="184"/>
      <c r="AZ311" s="184"/>
      <c r="BA311" s="184"/>
      <c r="BB311" s="184"/>
      <c r="BC311" s="184"/>
      <c r="BD311" s="184"/>
      <c r="BE311" s="184"/>
      <c r="BF311" s="184"/>
      <c r="BG311" s="184"/>
      <c r="BH311" s="184"/>
      <c r="BI311" s="184"/>
      <c r="BJ311" s="184"/>
      <c r="BK311" s="184"/>
      <c r="BL311" s="184"/>
      <c r="BM311" s="184"/>
      <c r="BN311" s="184"/>
      <c r="BO311" s="184"/>
      <c r="BP311" s="184"/>
      <c r="BQ311" s="184"/>
      <c r="BR311" s="184"/>
      <c r="BS311" s="184"/>
      <c r="BT311" s="184"/>
      <c r="BU311" s="184"/>
      <c r="BV311" s="184"/>
      <c r="BW311" s="184"/>
      <c r="BX311" s="184"/>
      <c r="BY311" s="184"/>
      <c r="BZ311" s="184"/>
      <c r="CA311" s="184"/>
      <c r="CB311" s="184"/>
      <c r="CC311" s="184"/>
      <c r="CD311" s="184"/>
      <c r="CE311" s="184"/>
      <c r="CF311" s="184"/>
      <c r="CG311" s="184"/>
      <c r="CH311" s="184"/>
      <c r="CI311" s="184"/>
      <c r="CJ311" s="184"/>
      <c r="CK311" s="184"/>
      <c r="CL311" s="184"/>
      <c r="CM311" s="184"/>
      <c r="CN311" s="184"/>
      <c r="CO311" s="184"/>
      <c r="CP311" s="184"/>
      <c r="CQ311" s="184"/>
      <c r="CR311" s="184"/>
      <c r="CS311" s="184"/>
      <c r="CT311" s="184"/>
      <c r="CU311" s="184"/>
      <c r="CV311" s="184"/>
      <c r="CW311" s="184"/>
      <c r="CX311" s="184"/>
      <c r="CY311" s="184"/>
      <c r="CZ311" s="184"/>
      <c r="DA311" s="184"/>
      <c r="DB311" s="184"/>
      <c r="DC311" s="184"/>
      <c r="DD311" s="184"/>
      <c r="DE311" s="184"/>
      <c r="DF311" s="184"/>
      <c r="DG311" s="184"/>
      <c r="DH311" s="184"/>
      <c r="DI311" s="184"/>
      <c r="DJ311" s="184"/>
      <c r="DK311" s="184"/>
      <c r="DL311" s="184"/>
      <c r="DM311" s="184"/>
      <c r="DN311" s="184"/>
      <c r="DO311" s="184"/>
      <c r="DP311" s="184"/>
      <c r="DQ311" s="184"/>
      <c r="DR311" s="184"/>
      <c r="DS311" s="184"/>
      <c r="DT311" s="184"/>
      <c r="DU311" s="184"/>
      <c r="DV311" s="184"/>
      <c r="DW311" s="184"/>
      <c r="DX311" s="184"/>
      <c r="DY311" s="184"/>
      <c r="DZ311" s="184"/>
      <c r="EA311" s="184"/>
      <c r="EB311" s="184"/>
      <c r="EC311" s="184"/>
      <c r="ED311" s="184"/>
      <c r="EE311" s="184"/>
      <c r="EF311" s="184"/>
      <c r="EG311" s="184"/>
      <c r="EH311" s="184"/>
      <c r="EI311" s="184"/>
      <c r="EJ311" s="184"/>
      <c r="EK311" s="184"/>
      <c r="EL311" s="184"/>
      <c r="EM311" s="184"/>
      <c r="EN311" s="184"/>
      <c r="EO311" s="184"/>
      <c r="EP311" s="184"/>
      <c r="EQ311" s="184"/>
      <c r="ER311" s="184"/>
      <c r="ES311" s="184"/>
      <c r="ET311" s="184"/>
      <c r="EU311" s="184"/>
      <c r="EV311" s="184"/>
      <c r="EW311" s="184"/>
      <c r="EX311" s="184"/>
      <c r="EY311" s="184"/>
      <c r="EZ311" s="184"/>
      <c r="FA311" s="184"/>
      <c r="FB311" s="184"/>
      <c r="FC311" s="184"/>
      <c r="FD311" s="184"/>
      <c r="FE311" s="184"/>
      <c r="FF311" s="184"/>
      <c r="FG311" s="184"/>
      <c r="FH311" s="184"/>
      <c r="FI311" s="184"/>
      <c r="FJ311" s="184"/>
      <c r="FK311" s="184"/>
    </row>
    <row r="312" spans="1:167" ht="21" customHeight="1" x14ac:dyDescent="0.15">
      <c r="AG312" s="108"/>
      <c r="AH312" s="108"/>
      <c r="AI312" s="184"/>
      <c r="AJ312" s="184"/>
      <c r="AK312" s="184"/>
      <c r="AL312" s="184"/>
      <c r="AM312" s="184"/>
      <c r="AN312" s="184"/>
      <c r="AO312" s="184"/>
      <c r="AP312" s="184"/>
      <c r="AQ312" s="184"/>
      <c r="AR312" s="184"/>
      <c r="AS312" s="184"/>
      <c r="AT312" s="184"/>
      <c r="AU312" s="184"/>
      <c r="AV312" s="184"/>
      <c r="AW312" s="184"/>
      <c r="AX312" s="184"/>
      <c r="AY312" s="184"/>
      <c r="AZ312" s="184"/>
      <c r="BA312" s="184"/>
      <c r="BB312" s="184"/>
      <c r="BC312" s="184"/>
      <c r="BD312" s="184"/>
      <c r="BE312" s="184"/>
      <c r="BF312" s="184"/>
      <c r="BG312" s="184"/>
      <c r="BH312" s="184"/>
      <c r="BI312" s="184"/>
      <c r="BJ312" s="184"/>
      <c r="BK312" s="184"/>
      <c r="BL312" s="184"/>
      <c r="BM312" s="184"/>
      <c r="BN312" s="184"/>
      <c r="BO312" s="184"/>
      <c r="BP312" s="184"/>
      <c r="BQ312" s="184"/>
      <c r="BR312" s="184"/>
      <c r="BS312" s="184"/>
      <c r="BT312" s="184"/>
      <c r="BU312" s="184"/>
      <c r="BV312" s="184"/>
      <c r="BW312" s="184"/>
      <c r="BX312" s="184"/>
      <c r="BY312" s="184"/>
      <c r="BZ312" s="184"/>
      <c r="CA312" s="184"/>
      <c r="CB312" s="184"/>
      <c r="CC312" s="184"/>
      <c r="CD312" s="184"/>
      <c r="CE312" s="184"/>
      <c r="CF312" s="184"/>
      <c r="CG312" s="184"/>
      <c r="CH312" s="184"/>
      <c r="CI312" s="184"/>
      <c r="CJ312" s="184"/>
      <c r="CK312" s="184"/>
      <c r="CL312" s="184"/>
      <c r="CM312" s="184"/>
      <c r="CN312" s="184"/>
      <c r="CO312" s="184"/>
      <c r="CP312" s="184"/>
      <c r="CQ312" s="184"/>
      <c r="CR312" s="184"/>
      <c r="CS312" s="184"/>
      <c r="CT312" s="184"/>
      <c r="CU312" s="184"/>
      <c r="CV312" s="184"/>
      <c r="CW312" s="184"/>
      <c r="CX312" s="184"/>
      <c r="CY312" s="184"/>
      <c r="CZ312" s="184"/>
      <c r="DA312" s="184"/>
      <c r="DB312" s="184"/>
      <c r="DC312" s="184"/>
      <c r="DD312" s="184"/>
      <c r="DE312" s="184"/>
      <c r="DF312" s="184"/>
      <c r="DG312" s="184"/>
      <c r="DH312" s="184"/>
      <c r="DI312" s="184"/>
      <c r="DJ312" s="184"/>
      <c r="DK312" s="184"/>
      <c r="DL312" s="184"/>
      <c r="DM312" s="184"/>
      <c r="DN312" s="184"/>
      <c r="DO312" s="184"/>
      <c r="DP312" s="184"/>
      <c r="DQ312" s="184"/>
      <c r="DR312" s="184"/>
      <c r="DS312" s="184"/>
      <c r="DT312" s="184"/>
      <c r="DU312" s="184"/>
      <c r="DV312" s="184"/>
      <c r="DW312" s="184"/>
      <c r="DX312" s="184"/>
      <c r="DY312" s="184"/>
      <c r="DZ312" s="184"/>
      <c r="EA312" s="184"/>
      <c r="EB312" s="184"/>
      <c r="EC312" s="184"/>
      <c r="ED312" s="184"/>
      <c r="EE312" s="184"/>
      <c r="EF312" s="184"/>
      <c r="EG312" s="184"/>
      <c r="EH312" s="184"/>
      <c r="EI312" s="184"/>
      <c r="EJ312" s="184"/>
      <c r="EK312" s="184"/>
      <c r="EL312" s="184"/>
      <c r="EM312" s="184"/>
      <c r="EN312" s="184"/>
      <c r="EO312" s="184"/>
      <c r="EP312" s="184"/>
      <c r="EQ312" s="184"/>
      <c r="ER312" s="184"/>
      <c r="ES312" s="184"/>
      <c r="ET312" s="184"/>
      <c r="EU312" s="184"/>
      <c r="EV312" s="184"/>
      <c r="EW312" s="184"/>
      <c r="EX312" s="184"/>
      <c r="EY312" s="184"/>
      <c r="EZ312" s="184"/>
      <c r="FA312" s="184"/>
      <c r="FB312" s="184"/>
      <c r="FC312" s="184"/>
      <c r="FD312" s="184"/>
      <c r="FE312" s="184"/>
      <c r="FF312" s="184"/>
      <c r="FG312" s="184"/>
      <c r="FH312" s="184"/>
      <c r="FI312" s="184"/>
      <c r="FJ312" s="184"/>
      <c r="FK312" s="184"/>
    </row>
    <row r="313" spans="1:167" ht="21" customHeight="1" x14ac:dyDescent="0.15">
      <c r="AG313" s="108"/>
      <c r="AH313" s="108"/>
      <c r="AI313" s="184"/>
      <c r="AJ313" s="184"/>
      <c r="AK313" s="184"/>
      <c r="AL313" s="184"/>
      <c r="AM313" s="184"/>
      <c r="AN313" s="184"/>
      <c r="AO313" s="184"/>
      <c r="AP313" s="184"/>
      <c r="AQ313" s="184"/>
      <c r="AR313" s="184"/>
      <c r="AS313" s="184"/>
      <c r="AT313" s="184"/>
      <c r="AU313" s="184"/>
      <c r="AV313" s="184"/>
      <c r="AW313" s="184"/>
      <c r="AX313" s="184"/>
      <c r="AY313" s="184"/>
      <c r="AZ313" s="184"/>
      <c r="BA313" s="184"/>
      <c r="BB313" s="184"/>
      <c r="BC313" s="184"/>
      <c r="BD313" s="184"/>
      <c r="BE313" s="184"/>
      <c r="BF313" s="184"/>
      <c r="BG313" s="184"/>
      <c r="BH313" s="184"/>
      <c r="BI313" s="184"/>
      <c r="BJ313" s="184"/>
      <c r="BK313" s="184"/>
      <c r="BL313" s="184"/>
      <c r="BM313" s="184"/>
      <c r="BN313" s="184"/>
      <c r="BO313" s="184"/>
      <c r="BP313" s="184"/>
      <c r="BQ313" s="184"/>
      <c r="BR313" s="184"/>
      <c r="BS313" s="184"/>
      <c r="BT313" s="184"/>
      <c r="BU313" s="184"/>
      <c r="BV313" s="184"/>
      <c r="BW313" s="184"/>
      <c r="BX313" s="184"/>
      <c r="BY313" s="184"/>
      <c r="BZ313" s="184"/>
      <c r="CA313" s="184"/>
      <c r="CB313" s="184"/>
      <c r="CC313" s="184"/>
      <c r="CD313" s="184"/>
      <c r="CE313" s="184"/>
      <c r="CF313" s="184"/>
      <c r="CG313" s="184"/>
      <c r="CH313" s="184"/>
      <c r="CI313" s="184"/>
      <c r="CJ313" s="184"/>
      <c r="CK313" s="184"/>
      <c r="CL313" s="184"/>
      <c r="CM313" s="184"/>
      <c r="CN313" s="184"/>
      <c r="CO313" s="184"/>
      <c r="CP313" s="184"/>
      <c r="CQ313" s="184"/>
      <c r="CR313" s="184"/>
      <c r="CS313" s="184"/>
      <c r="CT313" s="184"/>
      <c r="CU313" s="184"/>
      <c r="CV313" s="184"/>
      <c r="CW313" s="184"/>
      <c r="CX313" s="184"/>
      <c r="CY313" s="184"/>
      <c r="CZ313" s="184"/>
      <c r="DA313" s="184"/>
      <c r="DB313" s="184"/>
      <c r="DC313" s="184"/>
      <c r="DD313" s="184"/>
      <c r="DE313" s="184"/>
      <c r="DF313" s="184"/>
      <c r="DG313" s="184"/>
      <c r="DH313" s="184"/>
      <c r="DI313" s="184"/>
      <c r="DJ313" s="184"/>
      <c r="DK313" s="184"/>
      <c r="DL313" s="184"/>
      <c r="DM313" s="184"/>
      <c r="DN313" s="184"/>
      <c r="DO313" s="184"/>
      <c r="DP313" s="184"/>
      <c r="DQ313" s="184"/>
      <c r="DR313" s="184"/>
      <c r="DS313" s="184"/>
      <c r="DT313" s="184"/>
      <c r="DU313" s="184"/>
      <c r="DV313" s="184"/>
      <c r="DW313" s="184"/>
      <c r="DX313" s="184"/>
      <c r="DY313" s="184"/>
      <c r="DZ313" s="184"/>
      <c r="EA313" s="184"/>
      <c r="EB313" s="184"/>
      <c r="EC313" s="184"/>
      <c r="ED313" s="184"/>
      <c r="EE313" s="184"/>
      <c r="EF313" s="184"/>
      <c r="EG313" s="184"/>
      <c r="EH313" s="184"/>
      <c r="EI313" s="184"/>
      <c r="EJ313" s="184"/>
      <c r="EK313" s="184"/>
      <c r="EL313" s="184"/>
      <c r="EM313" s="184"/>
      <c r="EN313" s="184"/>
      <c r="EO313" s="184"/>
      <c r="EP313" s="184"/>
      <c r="EQ313" s="184"/>
      <c r="ER313" s="184"/>
      <c r="ES313" s="184"/>
      <c r="ET313" s="184"/>
      <c r="EU313" s="184"/>
      <c r="EV313" s="184"/>
      <c r="EW313" s="184"/>
      <c r="EX313" s="184"/>
      <c r="EY313" s="184"/>
      <c r="EZ313" s="184"/>
      <c r="FA313" s="184"/>
      <c r="FB313" s="184"/>
      <c r="FC313" s="184"/>
      <c r="FD313" s="184"/>
      <c r="FE313" s="184"/>
      <c r="FF313" s="184"/>
      <c r="FG313" s="184"/>
      <c r="FH313" s="184"/>
      <c r="FI313" s="184"/>
      <c r="FJ313" s="184"/>
      <c r="FK313" s="184"/>
    </row>
    <row r="314" spans="1:167" ht="21" customHeight="1" x14ac:dyDescent="0.15">
      <c r="AG314" s="108"/>
      <c r="AH314" s="108"/>
      <c r="AI314" s="184"/>
      <c r="AJ314" s="184"/>
      <c r="AK314" s="184"/>
      <c r="AL314" s="184"/>
      <c r="AM314" s="184"/>
      <c r="AN314" s="184"/>
      <c r="AO314" s="184"/>
      <c r="AP314" s="184"/>
      <c r="AQ314" s="184"/>
      <c r="AR314" s="184"/>
      <c r="AS314" s="184"/>
      <c r="AT314" s="184"/>
      <c r="AU314" s="184"/>
      <c r="AV314" s="184"/>
      <c r="AW314" s="184"/>
      <c r="AX314" s="184"/>
      <c r="AY314" s="184"/>
      <c r="AZ314" s="184"/>
      <c r="BA314" s="184"/>
      <c r="BB314" s="184"/>
      <c r="BC314" s="184"/>
      <c r="BD314" s="184"/>
      <c r="BE314" s="184"/>
      <c r="BF314" s="184"/>
      <c r="BG314" s="184"/>
      <c r="BH314" s="184"/>
      <c r="BI314" s="184"/>
      <c r="BJ314" s="184"/>
      <c r="BK314" s="184"/>
      <c r="BL314" s="184"/>
      <c r="BM314" s="184"/>
      <c r="BN314" s="184"/>
      <c r="BO314" s="184"/>
      <c r="BP314" s="184"/>
      <c r="BQ314" s="184"/>
      <c r="BR314" s="184"/>
      <c r="BS314" s="184"/>
      <c r="BT314" s="184"/>
      <c r="BU314" s="184"/>
      <c r="BV314" s="184"/>
      <c r="BW314" s="184"/>
      <c r="BX314" s="184"/>
      <c r="BY314" s="184"/>
      <c r="BZ314" s="184"/>
      <c r="CA314" s="184"/>
      <c r="CB314" s="184"/>
      <c r="CC314" s="184"/>
      <c r="CD314" s="184"/>
      <c r="CE314" s="184"/>
      <c r="CF314" s="184"/>
      <c r="CG314" s="184"/>
      <c r="CH314" s="184"/>
      <c r="CI314" s="184"/>
      <c r="CJ314" s="184"/>
      <c r="CK314" s="184"/>
      <c r="CL314" s="184"/>
      <c r="CM314" s="184"/>
      <c r="CN314" s="184"/>
      <c r="CO314" s="184"/>
      <c r="CP314" s="184"/>
      <c r="CQ314" s="184"/>
      <c r="CR314" s="184"/>
      <c r="CS314" s="184"/>
      <c r="CT314" s="184"/>
      <c r="CU314" s="184"/>
      <c r="CV314" s="184"/>
      <c r="CW314" s="184"/>
      <c r="CX314" s="184"/>
      <c r="CY314" s="184"/>
      <c r="CZ314" s="184"/>
      <c r="DA314" s="184"/>
      <c r="DB314" s="184"/>
      <c r="DC314" s="184"/>
      <c r="DD314" s="184"/>
      <c r="DE314" s="184"/>
      <c r="DF314" s="184"/>
      <c r="DG314" s="184"/>
      <c r="DH314" s="184"/>
      <c r="DI314" s="184"/>
      <c r="DJ314" s="184"/>
      <c r="DK314" s="184"/>
      <c r="DL314" s="184"/>
      <c r="DM314" s="184"/>
      <c r="DN314" s="184"/>
      <c r="DO314" s="184"/>
      <c r="DP314" s="184"/>
      <c r="DQ314" s="184"/>
      <c r="DR314" s="184"/>
      <c r="DS314" s="184"/>
      <c r="DT314" s="184"/>
      <c r="DU314" s="184"/>
      <c r="DV314" s="184"/>
      <c r="DW314" s="184"/>
      <c r="DX314" s="184"/>
      <c r="DY314" s="184"/>
      <c r="DZ314" s="184"/>
      <c r="EA314" s="184"/>
      <c r="EB314" s="184"/>
      <c r="EC314" s="184"/>
      <c r="ED314" s="184"/>
      <c r="EE314" s="184"/>
      <c r="EF314" s="184"/>
      <c r="EG314" s="184"/>
      <c r="EH314" s="184"/>
      <c r="EI314" s="184"/>
      <c r="EJ314" s="184"/>
      <c r="EK314" s="184"/>
      <c r="EL314" s="184"/>
      <c r="EM314" s="184"/>
      <c r="EN314" s="184"/>
      <c r="EO314" s="184"/>
      <c r="EP314" s="184"/>
      <c r="EQ314" s="184"/>
      <c r="ER314" s="184"/>
      <c r="ES314" s="184"/>
      <c r="ET314" s="184"/>
      <c r="EU314" s="184"/>
      <c r="EV314" s="184"/>
      <c r="EW314" s="184"/>
      <c r="EX314" s="184"/>
      <c r="EY314" s="184"/>
      <c r="EZ314" s="184"/>
      <c r="FA314" s="184"/>
      <c r="FB314" s="184"/>
      <c r="FC314" s="184"/>
      <c r="FD314" s="184"/>
      <c r="FE314" s="184"/>
      <c r="FF314" s="184"/>
      <c r="FG314" s="184"/>
      <c r="FH314" s="184"/>
      <c r="FI314" s="184"/>
      <c r="FJ314" s="184"/>
      <c r="FK314" s="184"/>
    </row>
    <row r="315" spans="1:167" ht="21" customHeight="1" x14ac:dyDescent="0.15">
      <c r="AG315" s="108"/>
      <c r="AH315" s="108"/>
      <c r="AI315" s="184"/>
      <c r="AJ315" s="184"/>
      <c r="AK315" s="184"/>
      <c r="AL315" s="184"/>
      <c r="AM315" s="184"/>
      <c r="AN315" s="184"/>
      <c r="AO315" s="184"/>
      <c r="AP315" s="184"/>
      <c r="AQ315" s="184"/>
      <c r="AR315" s="184"/>
      <c r="AS315" s="184"/>
      <c r="AT315" s="184"/>
      <c r="AU315" s="184"/>
      <c r="AV315" s="184"/>
      <c r="AW315" s="184"/>
      <c r="AX315" s="184"/>
      <c r="AY315" s="184"/>
      <c r="AZ315" s="184"/>
      <c r="BA315" s="184"/>
      <c r="BB315" s="184"/>
      <c r="BC315" s="184"/>
      <c r="BD315" s="184"/>
      <c r="BE315" s="184"/>
      <c r="BF315" s="184"/>
      <c r="BG315" s="184"/>
      <c r="BH315" s="184"/>
      <c r="BI315" s="184"/>
      <c r="BJ315" s="184"/>
      <c r="BK315" s="184"/>
      <c r="BL315" s="184"/>
      <c r="BM315" s="184"/>
      <c r="BN315" s="184"/>
      <c r="BO315" s="184"/>
      <c r="BP315" s="184"/>
      <c r="BQ315" s="184"/>
      <c r="BR315" s="184"/>
      <c r="BS315" s="184"/>
      <c r="BT315" s="184"/>
      <c r="BU315" s="184"/>
      <c r="BV315" s="184"/>
      <c r="BW315" s="184"/>
      <c r="BX315" s="184"/>
      <c r="BY315" s="184"/>
      <c r="BZ315" s="184"/>
      <c r="CA315" s="184"/>
      <c r="CB315" s="184"/>
      <c r="CC315" s="184"/>
      <c r="CD315" s="184"/>
      <c r="CE315" s="184"/>
      <c r="CF315" s="184"/>
      <c r="CG315" s="184"/>
      <c r="CH315" s="184"/>
      <c r="CI315" s="184"/>
      <c r="CJ315" s="184"/>
      <c r="CK315" s="184"/>
      <c r="CL315" s="184"/>
      <c r="CM315" s="184"/>
      <c r="CN315" s="184"/>
      <c r="CO315" s="184"/>
      <c r="CP315" s="184"/>
      <c r="CQ315" s="184"/>
      <c r="CR315" s="184"/>
      <c r="CS315" s="184"/>
      <c r="CT315" s="184"/>
      <c r="CU315" s="184"/>
      <c r="CV315" s="184"/>
      <c r="CW315" s="184"/>
      <c r="CX315" s="184"/>
      <c r="CY315" s="184"/>
      <c r="CZ315" s="184"/>
      <c r="DA315" s="184"/>
      <c r="DB315" s="184"/>
      <c r="DC315" s="184"/>
      <c r="DD315" s="184"/>
      <c r="DE315" s="184"/>
      <c r="DF315" s="184"/>
      <c r="DG315" s="184"/>
      <c r="DH315" s="184"/>
      <c r="DI315" s="184"/>
      <c r="DJ315" s="184"/>
      <c r="DK315" s="184"/>
      <c r="DL315" s="184"/>
      <c r="DM315" s="184"/>
      <c r="DN315" s="184"/>
      <c r="DO315" s="184"/>
      <c r="DP315" s="184"/>
      <c r="DQ315" s="184"/>
      <c r="DR315" s="184"/>
      <c r="DS315" s="184"/>
      <c r="DT315" s="184"/>
      <c r="DU315" s="184"/>
      <c r="DV315" s="184"/>
      <c r="DW315" s="184"/>
      <c r="DX315" s="184"/>
      <c r="DY315" s="184"/>
      <c r="DZ315" s="184"/>
      <c r="EA315" s="184"/>
      <c r="EB315" s="184"/>
      <c r="EC315" s="184"/>
      <c r="ED315" s="184"/>
      <c r="EE315" s="184"/>
      <c r="EF315" s="184"/>
      <c r="EG315" s="184"/>
      <c r="EH315" s="184"/>
      <c r="EI315" s="184"/>
      <c r="EJ315" s="184"/>
      <c r="EK315" s="184"/>
      <c r="EL315" s="184"/>
      <c r="EM315" s="184"/>
      <c r="EN315" s="184"/>
      <c r="EO315" s="184"/>
      <c r="EP315" s="184"/>
      <c r="EQ315" s="184"/>
      <c r="ER315" s="184"/>
      <c r="ES315" s="184"/>
      <c r="ET315" s="184"/>
      <c r="EU315" s="184"/>
      <c r="EV315" s="184"/>
      <c r="EW315" s="184"/>
      <c r="EX315" s="184"/>
      <c r="EY315" s="184"/>
      <c r="EZ315" s="184"/>
      <c r="FA315" s="184"/>
      <c r="FB315" s="184"/>
      <c r="FC315" s="184"/>
      <c r="FD315" s="184"/>
      <c r="FE315" s="184"/>
      <c r="FF315" s="184"/>
      <c r="FG315" s="184"/>
      <c r="FH315" s="184"/>
      <c r="FI315" s="184"/>
      <c r="FJ315" s="184"/>
      <c r="FK315" s="184"/>
    </row>
    <row r="316" spans="1:167" ht="21" customHeight="1" x14ac:dyDescent="0.15">
      <c r="AG316" s="108"/>
      <c r="AH316" s="108"/>
      <c r="AI316" s="184"/>
      <c r="AJ316" s="184"/>
      <c r="AK316" s="184"/>
      <c r="AL316" s="184"/>
      <c r="AM316" s="184"/>
      <c r="AN316" s="184"/>
      <c r="AO316" s="184"/>
      <c r="AP316" s="184"/>
      <c r="AQ316" s="184"/>
      <c r="AR316" s="184"/>
      <c r="AS316" s="184"/>
      <c r="AT316" s="184"/>
      <c r="AU316" s="184"/>
      <c r="AV316" s="184"/>
      <c r="AW316" s="184"/>
      <c r="AX316" s="184"/>
      <c r="AY316" s="184"/>
      <c r="AZ316" s="184"/>
      <c r="BA316" s="184"/>
      <c r="BB316" s="184"/>
      <c r="BC316" s="184"/>
      <c r="BD316" s="184"/>
      <c r="BE316" s="184"/>
      <c r="BF316" s="184"/>
      <c r="BG316" s="184"/>
      <c r="BH316" s="184"/>
      <c r="BI316" s="184"/>
      <c r="BJ316" s="184"/>
      <c r="BK316" s="184"/>
      <c r="BL316" s="184"/>
      <c r="BM316" s="184"/>
      <c r="BN316" s="184"/>
      <c r="BO316" s="184"/>
      <c r="BP316" s="184"/>
      <c r="BQ316" s="184"/>
      <c r="BR316" s="184"/>
      <c r="BS316" s="184"/>
      <c r="BT316" s="184"/>
      <c r="BU316" s="184"/>
      <c r="BV316" s="184"/>
      <c r="BW316" s="184"/>
      <c r="BX316" s="184"/>
      <c r="BY316" s="184"/>
      <c r="BZ316" s="184"/>
      <c r="CA316" s="184"/>
      <c r="CB316" s="184"/>
      <c r="CC316" s="184"/>
      <c r="CD316" s="184"/>
      <c r="CE316" s="184"/>
      <c r="CF316" s="184"/>
      <c r="CG316" s="184"/>
      <c r="CH316" s="184"/>
      <c r="CI316" s="184"/>
      <c r="CJ316" s="184"/>
      <c r="CK316" s="184"/>
      <c r="CL316" s="184"/>
      <c r="CM316" s="184"/>
      <c r="CN316" s="184"/>
      <c r="CO316" s="184"/>
      <c r="CP316" s="184"/>
      <c r="CQ316" s="184"/>
      <c r="CR316" s="184"/>
      <c r="CS316" s="184"/>
      <c r="CT316" s="184"/>
      <c r="CU316" s="184"/>
      <c r="CV316" s="184"/>
      <c r="CW316" s="184"/>
      <c r="CX316" s="184"/>
      <c r="CY316" s="184"/>
      <c r="CZ316" s="184"/>
      <c r="DA316" s="184"/>
      <c r="DB316" s="184"/>
      <c r="DC316" s="184"/>
      <c r="DD316" s="184"/>
      <c r="DE316" s="184"/>
      <c r="DF316" s="184"/>
      <c r="DG316" s="184"/>
      <c r="DH316" s="184"/>
      <c r="DI316" s="184"/>
      <c r="DJ316" s="184"/>
      <c r="DK316" s="184"/>
      <c r="DL316" s="184"/>
      <c r="DM316" s="184"/>
      <c r="DN316" s="184"/>
      <c r="DO316" s="184"/>
      <c r="DP316" s="184"/>
      <c r="DQ316" s="184"/>
      <c r="DR316" s="184"/>
      <c r="DS316" s="184"/>
      <c r="DT316" s="184"/>
      <c r="DU316" s="184"/>
      <c r="DV316" s="184"/>
      <c r="DW316" s="184"/>
      <c r="DX316" s="184"/>
      <c r="DY316" s="184"/>
      <c r="DZ316" s="184"/>
      <c r="EA316" s="184"/>
      <c r="EB316" s="184"/>
      <c r="EC316" s="184"/>
      <c r="ED316" s="184"/>
      <c r="EE316" s="184"/>
      <c r="EF316" s="184"/>
      <c r="EG316" s="184"/>
      <c r="EH316" s="184"/>
      <c r="EI316" s="184"/>
      <c r="EJ316" s="184"/>
      <c r="EK316" s="184"/>
      <c r="EL316" s="184"/>
      <c r="EM316" s="184"/>
      <c r="EN316" s="184"/>
      <c r="EO316" s="184"/>
      <c r="EP316" s="184"/>
      <c r="EQ316" s="184"/>
      <c r="ER316" s="184"/>
      <c r="ES316" s="184"/>
      <c r="ET316" s="184"/>
      <c r="EU316" s="184"/>
      <c r="EV316" s="184"/>
      <c r="EW316" s="184"/>
      <c r="EX316" s="184"/>
      <c r="EY316" s="184"/>
      <c r="EZ316" s="184"/>
      <c r="FA316" s="184"/>
      <c r="FB316" s="184"/>
      <c r="FC316" s="184"/>
      <c r="FD316" s="184"/>
      <c r="FE316" s="184"/>
      <c r="FF316" s="184"/>
      <c r="FG316" s="184"/>
      <c r="FH316" s="184"/>
      <c r="FI316" s="184"/>
      <c r="FJ316" s="184"/>
      <c r="FK316" s="184"/>
    </row>
    <row r="317" spans="1:167" ht="21" customHeight="1" x14ac:dyDescent="0.15">
      <c r="AG317" s="108"/>
      <c r="AH317" s="108"/>
      <c r="AI317" s="184"/>
      <c r="AJ317" s="184"/>
      <c r="AK317" s="184"/>
      <c r="AL317" s="184"/>
      <c r="AM317" s="184"/>
      <c r="AN317" s="184"/>
      <c r="AO317" s="184"/>
      <c r="AP317" s="184"/>
      <c r="AQ317" s="184"/>
      <c r="AR317" s="184"/>
      <c r="AS317" s="184"/>
      <c r="AT317" s="184"/>
      <c r="AU317" s="184"/>
      <c r="AV317" s="184"/>
      <c r="AW317" s="184"/>
      <c r="AX317" s="184"/>
      <c r="AY317" s="184"/>
      <c r="AZ317" s="184"/>
      <c r="BA317" s="184"/>
      <c r="BB317" s="184"/>
      <c r="BC317" s="184"/>
      <c r="BD317" s="184"/>
      <c r="BE317" s="184"/>
      <c r="BF317" s="184"/>
      <c r="BG317" s="184"/>
      <c r="BH317" s="184"/>
      <c r="BI317" s="184"/>
      <c r="BJ317" s="184"/>
      <c r="BK317" s="184"/>
      <c r="BL317" s="184"/>
      <c r="BM317" s="184"/>
      <c r="BN317" s="184"/>
      <c r="BO317" s="184"/>
      <c r="BP317" s="184"/>
      <c r="BQ317" s="184"/>
      <c r="BR317" s="184"/>
      <c r="BS317" s="184"/>
      <c r="BT317" s="184"/>
      <c r="BU317" s="184"/>
      <c r="BV317" s="184"/>
      <c r="BW317" s="184"/>
      <c r="BX317" s="184"/>
      <c r="BY317" s="184"/>
      <c r="BZ317" s="184"/>
      <c r="CA317" s="184"/>
      <c r="CB317" s="184"/>
      <c r="CC317" s="184"/>
      <c r="CD317" s="184"/>
      <c r="CE317" s="184"/>
      <c r="CF317" s="184"/>
      <c r="CG317" s="184"/>
      <c r="CH317" s="184"/>
      <c r="CI317" s="184"/>
      <c r="CJ317" s="184"/>
      <c r="CK317" s="184"/>
      <c r="CL317" s="184"/>
      <c r="CM317" s="184"/>
      <c r="CN317" s="184"/>
      <c r="CO317" s="184"/>
      <c r="CP317" s="184"/>
      <c r="CQ317" s="184"/>
      <c r="CR317" s="184"/>
      <c r="CS317" s="184"/>
      <c r="CT317" s="184"/>
      <c r="CU317" s="184"/>
      <c r="CV317" s="184"/>
      <c r="CW317" s="184"/>
      <c r="CX317" s="184"/>
      <c r="CY317" s="184"/>
      <c r="CZ317" s="184"/>
      <c r="DA317" s="184"/>
      <c r="DB317" s="184"/>
      <c r="DC317" s="184"/>
      <c r="DD317" s="184"/>
      <c r="DE317" s="184"/>
      <c r="DF317" s="184"/>
      <c r="DG317" s="184"/>
      <c r="DH317" s="184"/>
      <c r="DI317" s="184"/>
      <c r="DJ317" s="184"/>
      <c r="DK317" s="184"/>
      <c r="DL317" s="184"/>
      <c r="DM317" s="184"/>
      <c r="DN317" s="184"/>
      <c r="DO317" s="184"/>
      <c r="DP317" s="184"/>
      <c r="DQ317" s="184"/>
      <c r="DR317" s="184"/>
      <c r="DS317" s="184"/>
      <c r="DT317" s="184"/>
      <c r="DU317" s="184"/>
      <c r="DV317" s="184"/>
      <c r="DW317" s="184"/>
      <c r="DX317" s="184"/>
      <c r="DY317" s="184"/>
      <c r="DZ317" s="184"/>
      <c r="EA317" s="184"/>
      <c r="EB317" s="184"/>
      <c r="EC317" s="184"/>
      <c r="ED317" s="184"/>
      <c r="EE317" s="184"/>
      <c r="EF317" s="184"/>
      <c r="EG317" s="184"/>
      <c r="EH317" s="184"/>
      <c r="EI317" s="184"/>
      <c r="EJ317" s="184"/>
      <c r="EK317" s="184"/>
      <c r="EL317" s="184"/>
      <c r="EM317" s="184"/>
      <c r="EN317" s="184"/>
      <c r="EO317" s="184"/>
      <c r="EP317" s="184"/>
      <c r="EQ317" s="184"/>
      <c r="ER317" s="184"/>
      <c r="ES317" s="184"/>
      <c r="ET317" s="184"/>
      <c r="EU317" s="184"/>
      <c r="EV317" s="184"/>
      <c r="EW317" s="184"/>
      <c r="EX317" s="184"/>
      <c r="EY317" s="184"/>
      <c r="EZ317" s="184"/>
      <c r="FA317" s="184"/>
      <c r="FB317" s="184"/>
      <c r="FC317" s="184"/>
      <c r="FD317" s="184"/>
      <c r="FE317" s="184"/>
      <c r="FF317" s="184"/>
      <c r="FG317" s="184"/>
      <c r="FH317" s="184"/>
      <c r="FI317" s="184"/>
      <c r="FJ317" s="184"/>
      <c r="FK317" s="184"/>
    </row>
    <row r="318" spans="1:167" ht="21" customHeight="1" x14ac:dyDescent="0.15">
      <c r="AG318" s="108"/>
      <c r="AH318" s="108"/>
      <c r="AI318" s="184"/>
      <c r="AJ318" s="184"/>
      <c r="AK318" s="184"/>
      <c r="AL318" s="184"/>
      <c r="AM318" s="184"/>
      <c r="AN318" s="184"/>
      <c r="AO318" s="184"/>
      <c r="AP318" s="184"/>
      <c r="AQ318" s="184"/>
      <c r="AR318" s="184"/>
      <c r="AS318" s="184"/>
      <c r="AT318" s="184"/>
      <c r="AU318" s="184"/>
      <c r="AV318" s="184"/>
      <c r="AW318" s="184"/>
      <c r="AX318" s="184"/>
      <c r="AY318" s="184"/>
      <c r="AZ318" s="184"/>
      <c r="BA318" s="184"/>
      <c r="BB318" s="184"/>
      <c r="BC318" s="184"/>
      <c r="BD318" s="184"/>
      <c r="BE318" s="184"/>
      <c r="BF318" s="184"/>
      <c r="BG318" s="184"/>
      <c r="BH318" s="184"/>
      <c r="BI318" s="184"/>
      <c r="BJ318" s="184"/>
      <c r="BK318" s="184"/>
      <c r="BL318" s="184"/>
      <c r="BM318" s="184"/>
      <c r="BN318" s="184"/>
      <c r="BO318" s="184"/>
      <c r="BP318" s="184"/>
      <c r="BQ318" s="184"/>
      <c r="BR318" s="184"/>
      <c r="BS318" s="184"/>
      <c r="BT318" s="184"/>
      <c r="BU318" s="184"/>
      <c r="BV318" s="184"/>
      <c r="BW318" s="184"/>
      <c r="BX318" s="184"/>
      <c r="BY318" s="184"/>
      <c r="BZ318" s="184"/>
      <c r="CA318" s="184"/>
      <c r="CB318" s="184"/>
      <c r="CC318" s="184"/>
      <c r="CD318" s="184"/>
      <c r="CE318" s="184"/>
      <c r="CF318" s="184"/>
      <c r="CG318" s="184"/>
      <c r="CH318" s="184"/>
      <c r="CI318" s="184"/>
      <c r="CJ318" s="184"/>
      <c r="CK318" s="184"/>
      <c r="CL318" s="184"/>
      <c r="CM318" s="184"/>
      <c r="CN318" s="184"/>
      <c r="CO318" s="184"/>
      <c r="CP318" s="184"/>
      <c r="CQ318" s="184"/>
      <c r="CR318" s="184"/>
      <c r="CS318" s="184"/>
      <c r="CT318" s="184"/>
      <c r="CU318" s="184"/>
      <c r="CV318" s="184"/>
      <c r="CW318" s="184"/>
      <c r="CX318" s="184"/>
      <c r="CY318" s="184"/>
      <c r="CZ318" s="184"/>
      <c r="DA318" s="184"/>
      <c r="DB318" s="184"/>
      <c r="DC318" s="184"/>
      <c r="DD318" s="184"/>
      <c r="DE318" s="184"/>
      <c r="DF318" s="184"/>
      <c r="DG318" s="184"/>
      <c r="DH318" s="184"/>
      <c r="DI318" s="184"/>
      <c r="DJ318" s="184"/>
      <c r="DK318" s="184"/>
      <c r="DL318" s="184"/>
      <c r="DM318" s="184"/>
      <c r="DN318" s="184"/>
      <c r="DO318" s="184"/>
      <c r="DP318" s="184"/>
      <c r="DQ318" s="184"/>
      <c r="DR318" s="184"/>
      <c r="DS318" s="184"/>
      <c r="DT318" s="184"/>
      <c r="DU318" s="184"/>
      <c r="DV318" s="184"/>
      <c r="DW318" s="184"/>
      <c r="DX318" s="184"/>
      <c r="DY318" s="184"/>
      <c r="DZ318" s="184"/>
      <c r="EA318" s="184"/>
      <c r="EB318" s="184"/>
      <c r="EC318" s="184"/>
      <c r="ED318" s="184"/>
      <c r="EE318" s="184"/>
      <c r="EF318" s="184"/>
      <c r="EG318" s="184"/>
      <c r="EH318" s="184"/>
      <c r="EI318" s="184"/>
      <c r="EJ318" s="184"/>
      <c r="EK318" s="184"/>
      <c r="EL318" s="184"/>
      <c r="EM318" s="184"/>
      <c r="EN318" s="184"/>
      <c r="EO318" s="184"/>
      <c r="EP318" s="184"/>
      <c r="EQ318" s="184"/>
      <c r="ER318" s="184"/>
      <c r="ES318" s="184"/>
      <c r="ET318" s="184"/>
      <c r="EU318" s="184"/>
      <c r="EV318" s="184"/>
      <c r="EW318" s="184"/>
      <c r="EX318" s="184"/>
      <c r="EY318" s="184"/>
      <c r="EZ318" s="184"/>
      <c r="FA318" s="184"/>
      <c r="FB318" s="184"/>
      <c r="FC318" s="184"/>
      <c r="FD318" s="184"/>
      <c r="FE318" s="184"/>
      <c r="FF318" s="184"/>
      <c r="FG318" s="184"/>
      <c r="FH318" s="184"/>
      <c r="FI318" s="184"/>
      <c r="FJ318" s="184"/>
      <c r="FK318" s="184"/>
    </row>
    <row r="319" spans="1:167" ht="21" customHeight="1" x14ac:dyDescent="0.15">
      <c r="AI319" s="184"/>
      <c r="AJ319" s="184"/>
      <c r="AK319" s="184"/>
      <c r="AL319" s="184"/>
      <c r="AM319" s="184"/>
      <c r="AN319" s="184"/>
      <c r="AO319" s="184"/>
      <c r="AP319" s="184"/>
      <c r="AQ319" s="184"/>
      <c r="AR319" s="184"/>
      <c r="AS319" s="184"/>
      <c r="AT319" s="184"/>
      <c r="AU319" s="184"/>
      <c r="AV319" s="184"/>
      <c r="AW319" s="184"/>
      <c r="AX319" s="184"/>
      <c r="AY319" s="184"/>
      <c r="AZ319" s="184"/>
      <c r="BA319" s="184"/>
      <c r="BB319" s="184"/>
      <c r="BC319" s="184"/>
      <c r="BD319" s="184"/>
      <c r="BE319" s="184"/>
      <c r="BF319" s="184"/>
      <c r="BG319" s="184"/>
      <c r="BH319" s="184"/>
      <c r="BI319" s="184"/>
      <c r="BJ319" s="184"/>
      <c r="BK319" s="184"/>
      <c r="BL319" s="184"/>
      <c r="BM319" s="184"/>
      <c r="BN319" s="184"/>
      <c r="BO319" s="184"/>
      <c r="BP319" s="184"/>
      <c r="BQ319" s="184"/>
      <c r="BR319" s="184"/>
      <c r="BS319" s="184"/>
      <c r="BT319" s="184"/>
      <c r="BU319" s="184"/>
      <c r="BV319" s="184"/>
      <c r="BW319" s="184"/>
      <c r="BX319" s="184"/>
      <c r="BY319" s="184"/>
      <c r="BZ319" s="184"/>
      <c r="CA319" s="184"/>
      <c r="CB319" s="184"/>
      <c r="CC319" s="184"/>
      <c r="CD319" s="184"/>
      <c r="CE319" s="184"/>
      <c r="CF319" s="184"/>
      <c r="CG319" s="184"/>
      <c r="CH319" s="184"/>
      <c r="CI319" s="184"/>
      <c r="CJ319" s="184"/>
      <c r="CK319" s="184"/>
      <c r="CL319" s="184"/>
      <c r="CM319" s="184"/>
      <c r="CN319" s="184"/>
      <c r="CO319" s="184"/>
      <c r="CP319" s="184"/>
      <c r="CQ319" s="184"/>
      <c r="CR319" s="184"/>
      <c r="CS319" s="184"/>
      <c r="CT319" s="184"/>
      <c r="CU319" s="184"/>
      <c r="CV319" s="184"/>
      <c r="CW319" s="184"/>
      <c r="CX319" s="184"/>
      <c r="CY319" s="184"/>
      <c r="CZ319" s="184"/>
      <c r="DA319" s="184"/>
      <c r="DB319" s="184"/>
      <c r="DC319" s="184"/>
      <c r="DD319" s="184"/>
      <c r="DE319" s="184"/>
      <c r="DF319" s="184"/>
      <c r="DG319" s="184"/>
      <c r="DH319" s="184"/>
      <c r="DI319" s="184"/>
      <c r="DJ319" s="184"/>
      <c r="DK319" s="184"/>
      <c r="DL319" s="184"/>
      <c r="DM319" s="184"/>
      <c r="DN319" s="184"/>
      <c r="DO319" s="184"/>
      <c r="DP319" s="184"/>
      <c r="DQ319" s="184"/>
      <c r="DR319" s="184"/>
      <c r="DS319" s="184"/>
      <c r="DT319" s="184"/>
      <c r="DU319" s="184"/>
      <c r="DV319" s="184"/>
      <c r="DW319" s="184"/>
      <c r="DX319" s="184"/>
      <c r="DY319" s="184"/>
      <c r="DZ319" s="184"/>
      <c r="EA319" s="184"/>
      <c r="EB319" s="184"/>
      <c r="EC319" s="184"/>
      <c r="ED319" s="184"/>
      <c r="EE319" s="184"/>
      <c r="EF319" s="184"/>
      <c r="EG319" s="184"/>
      <c r="EH319" s="184"/>
      <c r="EI319" s="184"/>
      <c r="EJ319" s="184"/>
      <c r="EK319" s="184"/>
      <c r="EL319" s="184"/>
      <c r="EM319" s="184"/>
      <c r="EN319" s="184"/>
      <c r="EO319" s="184"/>
      <c r="EP319" s="184"/>
      <c r="EQ319" s="184"/>
      <c r="ER319" s="184"/>
      <c r="ES319" s="184"/>
      <c r="ET319" s="184"/>
      <c r="EU319" s="184"/>
      <c r="EV319" s="184"/>
      <c r="EW319" s="184"/>
      <c r="EX319" s="184"/>
      <c r="EY319" s="184"/>
      <c r="EZ319" s="184"/>
      <c r="FA319" s="184"/>
      <c r="FB319" s="184"/>
      <c r="FC319" s="184"/>
      <c r="FD319" s="184"/>
      <c r="FE319" s="184"/>
      <c r="FF319" s="184"/>
      <c r="FG319" s="184"/>
      <c r="FH319" s="184"/>
      <c r="FI319" s="184"/>
      <c r="FJ319" s="184"/>
      <c r="FK319" s="184"/>
    </row>
    <row r="320" spans="1:167" ht="21" customHeight="1" x14ac:dyDescent="0.15">
      <c r="AI320" s="184"/>
      <c r="AJ320" s="184"/>
      <c r="AK320" s="184"/>
      <c r="AL320" s="184"/>
      <c r="AM320" s="184"/>
      <c r="AN320" s="184"/>
      <c r="AO320" s="184"/>
      <c r="AP320" s="184"/>
      <c r="AQ320" s="184"/>
      <c r="AR320" s="184"/>
      <c r="AS320" s="184"/>
      <c r="AT320" s="184"/>
      <c r="AU320" s="184"/>
      <c r="AV320" s="184"/>
      <c r="AW320" s="184"/>
      <c r="AX320" s="184"/>
      <c r="AY320" s="184"/>
      <c r="AZ320" s="184"/>
      <c r="BA320" s="184"/>
      <c r="BB320" s="184"/>
      <c r="BC320" s="184"/>
      <c r="BD320" s="184"/>
      <c r="BE320" s="184"/>
      <c r="BF320" s="184"/>
      <c r="BG320" s="184"/>
      <c r="BH320" s="184"/>
      <c r="BI320" s="184"/>
      <c r="BJ320" s="184"/>
      <c r="BK320" s="184"/>
      <c r="BL320" s="184"/>
      <c r="BM320" s="184"/>
      <c r="BN320" s="184"/>
      <c r="BO320" s="184"/>
      <c r="BP320" s="184"/>
      <c r="BQ320" s="184"/>
      <c r="BR320" s="184"/>
      <c r="BS320" s="184"/>
      <c r="BT320" s="184"/>
      <c r="BU320" s="184"/>
      <c r="BV320" s="184"/>
      <c r="BW320" s="184"/>
      <c r="BX320" s="184"/>
      <c r="BY320" s="184"/>
      <c r="BZ320" s="184"/>
      <c r="CA320" s="184"/>
      <c r="CB320" s="184"/>
      <c r="CC320" s="184"/>
      <c r="CD320" s="184"/>
      <c r="CE320" s="184"/>
      <c r="CF320" s="184"/>
      <c r="CG320" s="184"/>
      <c r="CH320" s="184"/>
      <c r="CI320" s="184"/>
      <c r="CJ320" s="184"/>
      <c r="CK320" s="184"/>
      <c r="CL320" s="184"/>
      <c r="CM320" s="184"/>
      <c r="CN320" s="184"/>
      <c r="CO320" s="184"/>
      <c r="CP320" s="184"/>
      <c r="CQ320" s="184"/>
      <c r="CR320" s="184"/>
      <c r="CS320" s="184"/>
      <c r="CT320" s="184"/>
      <c r="CU320" s="184"/>
      <c r="CV320" s="184"/>
      <c r="CW320" s="184"/>
      <c r="CX320" s="184"/>
      <c r="CY320" s="184"/>
      <c r="CZ320" s="184"/>
      <c r="DA320" s="184"/>
      <c r="DB320" s="184"/>
      <c r="DC320" s="184"/>
      <c r="DD320" s="184"/>
      <c r="DE320" s="184"/>
      <c r="DF320" s="184"/>
      <c r="DG320" s="184"/>
      <c r="DH320" s="184"/>
      <c r="DI320" s="184"/>
      <c r="DJ320" s="184"/>
      <c r="DK320" s="184"/>
      <c r="DL320" s="184"/>
      <c r="DM320" s="184"/>
      <c r="DN320" s="184"/>
      <c r="DO320" s="184"/>
      <c r="DP320" s="184"/>
      <c r="DQ320" s="184"/>
      <c r="DR320" s="184"/>
      <c r="DS320" s="184"/>
      <c r="DT320" s="184"/>
      <c r="DU320" s="184"/>
      <c r="DV320" s="184"/>
      <c r="DW320" s="184"/>
      <c r="DX320" s="184"/>
      <c r="DY320" s="184"/>
      <c r="DZ320" s="184"/>
      <c r="EA320" s="184"/>
      <c r="EB320" s="184"/>
      <c r="EC320" s="184"/>
      <c r="ED320" s="184"/>
      <c r="EE320" s="184"/>
      <c r="EF320" s="184"/>
      <c r="EG320" s="184"/>
      <c r="EH320" s="184"/>
      <c r="EI320" s="184"/>
      <c r="EJ320" s="184"/>
      <c r="EK320" s="184"/>
      <c r="EL320" s="184"/>
      <c r="EM320" s="184"/>
      <c r="EN320" s="184"/>
      <c r="EO320" s="184"/>
      <c r="EP320" s="184"/>
      <c r="EQ320" s="184"/>
      <c r="ER320" s="184"/>
      <c r="ES320" s="184"/>
      <c r="ET320" s="184"/>
      <c r="EU320" s="184"/>
      <c r="EV320" s="184"/>
      <c r="EW320" s="184"/>
      <c r="EX320" s="184"/>
      <c r="EY320" s="184"/>
      <c r="EZ320" s="184"/>
      <c r="FA320" s="184"/>
      <c r="FB320" s="184"/>
      <c r="FC320" s="184"/>
      <c r="FD320" s="184"/>
      <c r="FE320" s="184"/>
      <c r="FF320" s="184"/>
      <c r="FG320" s="184"/>
      <c r="FH320" s="184"/>
      <c r="FI320" s="184"/>
      <c r="FJ320" s="184"/>
      <c r="FK320" s="184"/>
    </row>
    <row r="321" spans="35:167" ht="21" customHeight="1" x14ac:dyDescent="0.15">
      <c r="AI321" s="184"/>
      <c r="AJ321" s="184"/>
      <c r="AK321" s="184"/>
      <c r="AL321" s="184"/>
      <c r="AM321" s="184"/>
      <c r="AN321" s="184"/>
      <c r="AO321" s="184"/>
      <c r="AP321" s="184"/>
      <c r="AQ321" s="184"/>
      <c r="AR321" s="184"/>
      <c r="AS321" s="184"/>
      <c r="AT321" s="184"/>
      <c r="AU321" s="184"/>
      <c r="AV321" s="184"/>
      <c r="AW321" s="184"/>
      <c r="AX321" s="184"/>
      <c r="AY321" s="184"/>
      <c r="AZ321" s="184"/>
      <c r="BA321" s="184"/>
      <c r="BB321" s="184"/>
      <c r="BC321" s="184"/>
      <c r="BD321" s="184"/>
      <c r="BE321" s="184"/>
      <c r="BF321" s="184"/>
      <c r="BG321" s="184"/>
      <c r="BH321" s="184"/>
      <c r="BI321" s="184"/>
      <c r="BJ321" s="184"/>
      <c r="BK321" s="184"/>
      <c r="BL321" s="184"/>
      <c r="BM321" s="184"/>
      <c r="BN321" s="184"/>
      <c r="BO321" s="184"/>
      <c r="BP321" s="184"/>
      <c r="BQ321" s="184"/>
      <c r="BR321" s="184"/>
      <c r="BS321" s="184"/>
      <c r="BT321" s="184"/>
      <c r="BU321" s="184"/>
      <c r="BV321" s="184"/>
      <c r="BW321" s="184"/>
      <c r="BX321" s="184"/>
      <c r="BY321" s="184"/>
      <c r="BZ321" s="184"/>
      <c r="CA321" s="184"/>
      <c r="CB321" s="184"/>
      <c r="CC321" s="184"/>
      <c r="CD321" s="184"/>
      <c r="CE321" s="184"/>
      <c r="CF321" s="184"/>
      <c r="CG321" s="184"/>
      <c r="CH321" s="184"/>
      <c r="CI321" s="184"/>
      <c r="CJ321" s="184"/>
      <c r="CK321" s="184"/>
      <c r="CL321" s="184"/>
      <c r="CM321" s="184"/>
      <c r="CN321" s="184"/>
      <c r="CO321" s="184"/>
      <c r="CP321" s="184"/>
      <c r="CQ321" s="184"/>
      <c r="CR321" s="184"/>
      <c r="CS321" s="184"/>
      <c r="CT321" s="184"/>
      <c r="CU321" s="184"/>
      <c r="CV321" s="184"/>
      <c r="CW321" s="184"/>
      <c r="CX321" s="184"/>
      <c r="CY321" s="184"/>
      <c r="CZ321" s="184"/>
      <c r="DA321" s="184"/>
      <c r="DB321" s="184"/>
      <c r="DC321" s="184"/>
      <c r="DD321" s="184"/>
      <c r="DE321" s="184"/>
      <c r="DF321" s="184"/>
      <c r="DG321" s="184"/>
      <c r="DH321" s="184"/>
      <c r="DI321" s="184"/>
      <c r="DJ321" s="184"/>
      <c r="DK321" s="184"/>
      <c r="DL321" s="184"/>
      <c r="DM321" s="184"/>
      <c r="DN321" s="184"/>
      <c r="DO321" s="184"/>
      <c r="DP321" s="184"/>
      <c r="DQ321" s="184"/>
      <c r="DR321" s="184"/>
      <c r="DS321" s="184"/>
      <c r="DT321" s="184"/>
      <c r="DU321" s="184"/>
      <c r="DV321" s="184"/>
      <c r="DW321" s="184"/>
      <c r="DX321" s="184"/>
      <c r="DY321" s="184"/>
      <c r="DZ321" s="184"/>
      <c r="EA321" s="184"/>
      <c r="EB321" s="184"/>
      <c r="EC321" s="184"/>
      <c r="ED321" s="184"/>
      <c r="EE321" s="184"/>
      <c r="EF321" s="184"/>
      <c r="EG321" s="184"/>
      <c r="EH321" s="184"/>
      <c r="EI321" s="184"/>
      <c r="EJ321" s="184"/>
      <c r="EK321" s="184"/>
      <c r="EL321" s="184"/>
      <c r="EM321" s="184"/>
      <c r="EN321" s="184"/>
      <c r="EO321" s="184"/>
      <c r="EP321" s="184"/>
      <c r="EQ321" s="184"/>
      <c r="ER321" s="184"/>
      <c r="ES321" s="184"/>
      <c r="ET321" s="184"/>
      <c r="EU321" s="184"/>
      <c r="EV321" s="184"/>
      <c r="EW321" s="184"/>
      <c r="EX321" s="184"/>
      <c r="EY321" s="184"/>
      <c r="EZ321" s="184"/>
      <c r="FA321" s="184"/>
      <c r="FB321" s="184"/>
      <c r="FC321" s="184"/>
      <c r="FD321" s="184"/>
      <c r="FE321" s="184"/>
      <c r="FF321" s="184"/>
      <c r="FG321" s="184"/>
      <c r="FH321" s="184"/>
      <c r="FI321" s="184"/>
      <c r="FJ321" s="184"/>
      <c r="FK321" s="184"/>
    </row>
    <row r="322" spans="35:167" ht="21" customHeight="1" x14ac:dyDescent="0.15">
      <c r="AI322" s="184"/>
      <c r="AJ322" s="184"/>
      <c r="AK322" s="184"/>
      <c r="AL322" s="184"/>
      <c r="AM322" s="184"/>
      <c r="AN322" s="184"/>
      <c r="AO322" s="184"/>
      <c r="AP322" s="184"/>
      <c r="AQ322" s="184"/>
      <c r="AR322" s="184"/>
      <c r="AS322" s="184"/>
      <c r="AT322" s="184"/>
      <c r="AU322" s="184"/>
      <c r="AV322" s="184"/>
      <c r="AW322" s="184"/>
      <c r="AX322" s="184"/>
      <c r="AY322" s="184"/>
      <c r="AZ322" s="184"/>
      <c r="BA322" s="184"/>
      <c r="BB322" s="184"/>
      <c r="BC322" s="184"/>
      <c r="BD322" s="184"/>
      <c r="BE322" s="184"/>
      <c r="BF322" s="184"/>
      <c r="BG322" s="184"/>
      <c r="BH322" s="184"/>
      <c r="BI322" s="184"/>
      <c r="BJ322" s="184"/>
      <c r="BK322" s="184"/>
      <c r="BL322" s="184"/>
      <c r="BM322" s="184"/>
      <c r="BN322" s="184"/>
      <c r="BO322" s="184"/>
      <c r="BP322" s="184"/>
      <c r="BQ322" s="184"/>
      <c r="BR322" s="184"/>
      <c r="BS322" s="184"/>
      <c r="BT322" s="184"/>
      <c r="BU322" s="184"/>
      <c r="BV322" s="184"/>
      <c r="BW322" s="184"/>
      <c r="BX322" s="184"/>
      <c r="BY322" s="184"/>
      <c r="BZ322" s="184"/>
      <c r="CA322" s="184"/>
      <c r="CB322" s="184"/>
      <c r="CC322" s="184"/>
      <c r="CD322" s="184"/>
      <c r="CE322" s="184"/>
      <c r="CF322" s="184"/>
      <c r="CG322" s="184"/>
      <c r="CH322" s="184"/>
      <c r="CI322" s="184"/>
      <c r="CJ322" s="184"/>
      <c r="CK322" s="184"/>
      <c r="CL322" s="184"/>
      <c r="CM322" s="184"/>
      <c r="CN322" s="184"/>
      <c r="CO322" s="184"/>
      <c r="CP322" s="184"/>
      <c r="CQ322" s="184"/>
      <c r="CR322" s="184"/>
      <c r="CS322" s="184"/>
      <c r="CT322" s="184"/>
      <c r="CU322" s="184"/>
      <c r="CV322" s="184"/>
      <c r="CW322" s="184"/>
      <c r="CX322" s="184"/>
      <c r="CY322" s="184"/>
      <c r="CZ322" s="184"/>
      <c r="DA322" s="184"/>
      <c r="DB322" s="184"/>
      <c r="DC322" s="184"/>
      <c r="DD322" s="184"/>
      <c r="DE322" s="184"/>
      <c r="DF322" s="184"/>
      <c r="DG322" s="184"/>
      <c r="DH322" s="184"/>
      <c r="DI322" s="184"/>
      <c r="DJ322" s="184"/>
      <c r="DK322" s="184"/>
      <c r="DL322" s="184"/>
      <c r="DM322" s="184"/>
      <c r="DN322" s="184"/>
      <c r="DO322" s="184"/>
      <c r="DP322" s="184"/>
      <c r="DQ322" s="184"/>
      <c r="DR322" s="184"/>
      <c r="DS322" s="184"/>
      <c r="DT322" s="184"/>
      <c r="DU322" s="184"/>
      <c r="DV322" s="184"/>
      <c r="DW322" s="184"/>
      <c r="DX322" s="184"/>
      <c r="DY322" s="184"/>
      <c r="DZ322" s="184"/>
      <c r="EA322" s="184"/>
      <c r="EB322" s="184"/>
      <c r="EC322" s="184"/>
      <c r="ED322" s="184"/>
      <c r="EE322" s="184"/>
      <c r="EF322" s="184"/>
      <c r="EG322" s="184"/>
      <c r="EH322" s="184"/>
      <c r="EI322" s="184"/>
      <c r="EJ322" s="184"/>
      <c r="EK322" s="184"/>
      <c r="EL322" s="184"/>
      <c r="EM322" s="184"/>
      <c r="EN322" s="184"/>
      <c r="EO322" s="184"/>
      <c r="EP322" s="184"/>
      <c r="EQ322" s="184"/>
      <c r="ER322" s="184"/>
      <c r="ES322" s="184"/>
      <c r="ET322" s="184"/>
      <c r="EU322" s="184"/>
      <c r="EV322" s="184"/>
      <c r="EW322" s="184"/>
      <c r="EX322" s="184"/>
      <c r="EY322" s="184"/>
      <c r="EZ322" s="184"/>
      <c r="FA322" s="184"/>
      <c r="FB322" s="184"/>
      <c r="FC322" s="184"/>
      <c r="FD322" s="184"/>
      <c r="FE322" s="184"/>
      <c r="FF322" s="184"/>
      <c r="FG322" s="184"/>
      <c r="FH322" s="184"/>
      <c r="FI322" s="184"/>
      <c r="FJ322" s="184"/>
      <c r="FK322" s="184"/>
    </row>
    <row r="323" spans="35:167" ht="21" customHeight="1" x14ac:dyDescent="0.15">
      <c r="AI323" s="184"/>
      <c r="AJ323" s="184"/>
      <c r="AK323" s="184"/>
      <c r="AL323" s="184"/>
      <c r="AM323" s="184"/>
      <c r="AN323" s="184"/>
      <c r="AO323" s="184"/>
      <c r="AP323" s="184"/>
      <c r="AQ323" s="184"/>
      <c r="AR323" s="184"/>
      <c r="AS323" s="184"/>
      <c r="AT323" s="184"/>
      <c r="AU323" s="184"/>
      <c r="AV323" s="184"/>
      <c r="AW323" s="184"/>
      <c r="AX323" s="184"/>
      <c r="AY323" s="184"/>
      <c r="AZ323" s="184"/>
      <c r="BA323" s="184"/>
      <c r="BB323" s="184"/>
      <c r="BC323" s="184"/>
      <c r="BD323" s="184"/>
      <c r="BE323" s="184"/>
      <c r="BF323" s="184"/>
      <c r="BG323" s="184"/>
      <c r="BH323" s="184"/>
      <c r="BI323" s="184"/>
      <c r="BJ323" s="184"/>
      <c r="BK323" s="184"/>
      <c r="BL323" s="184"/>
      <c r="BM323" s="184"/>
      <c r="BN323" s="184"/>
      <c r="BO323" s="184"/>
      <c r="BP323" s="184"/>
      <c r="BQ323" s="184"/>
      <c r="BR323" s="184"/>
      <c r="BS323" s="184"/>
      <c r="BT323" s="184"/>
      <c r="BU323" s="184"/>
      <c r="BV323" s="184"/>
      <c r="BW323" s="184"/>
      <c r="BX323" s="184"/>
      <c r="BY323" s="184"/>
      <c r="BZ323" s="184"/>
      <c r="CA323" s="184"/>
      <c r="CB323" s="184"/>
      <c r="CC323" s="184"/>
      <c r="CD323" s="184"/>
      <c r="CE323" s="184"/>
      <c r="CF323" s="184"/>
      <c r="CG323" s="184"/>
      <c r="CH323" s="184"/>
      <c r="CI323" s="184"/>
      <c r="CJ323" s="184"/>
      <c r="CK323" s="184"/>
      <c r="CL323" s="184"/>
      <c r="CM323" s="184"/>
      <c r="CN323" s="184"/>
      <c r="CO323" s="184"/>
      <c r="CP323" s="184"/>
      <c r="CQ323" s="184"/>
      <c r="CR323" s="184"/>
      <c r="CS323" s="184"/>
      <c r="CT323" s="184"/>
      <c r="CU323" s="184"/>
      <c r="CV323" s="184"/>
      <c r="CW323" s="184"/>
      <c r="CX323" s="184"/>
      <c r="CY323" s="184"/>
      <c r="CZ323" s="184"/>
      <c r="DA323" s="184"/>
      <c r="DB323" s="184"/>
      <c r="DC323" s="184"/>
      <c r="DD323" s="184"/>
      <c r="DE323" s="184"/>
      <c r="DF323" s="184"/>
      <c r="DG323" s="184"/>
      <c r="DH323" s="184"/>
      <c r="DI323" s="184"/>
      <c r="DJ323" s="184"/>
      <c r="DK323" s="184"/>
      <c r="DL323" s="184"/>
      <c r="DM323" s="184"/>
      <c r="DN323" s="184"/>
      <c r="DO323" s="184"/>
      <c r="DP323" s="184"/>
      <c r="DQ323" s="184"/>
      <c r="DR323" s="184"/>
      <c r="DS323" s="184"/>
      <c r="DT323" s="184"/>
      <c r="DU323" s="184"/>
      <c r="DV323" s="184"/>
      <c r="DW323" s="184"/>
      <c r="DX323" s="184"/>
      <c r="DY323" s="184"/>
      <c r="DZ323" s="184"/>
      <c r="EA323" s="184"/>
      <c r="EB323" s="184"/>
      <c r="EC323" s="184"/>
      <c r="ED323" s="184"/>
      <c r="EE323" s="184"/>
      <c r="EF323" s="184"/>
      <c r="EG323" s="184"/>
      <c r="EH323" s="184"/>
      <c r="EI323" s="184"/>
      <c r="EJ323" s="184"/>
      <c r="EK323" s="184"/>
      <c r="EL323" s="184"/>
      <c r="EM323" s="184"/>
      <c r="EN323" s="184"/>
      <c r="EO323" s="184"/>
      <c r="EP323" s="184"/>
      <c r="EQ323" s="184"/>
      <c r="ER323" s="184"/>
      <c r="ES323" s="184"/>
      <c r="ET323" s="184"/>
      <c r="EU323" s="184"/>
      <c r="EV323" s="184"/>
      <c r="EW323" s="184"/>
      <c r="EX323" s="184"/>
      <c r="EY323" s="184"/>
      <c r="EZ323" s="184"/>
      <c r="FA323" s="184"/>
      <c r="FB323" s="184"/>
      <c r="FC323" s="184"/>
      <c r="FD323" s="184"/>
      <c r="FE323" s="184"/>
      <c r="FF323" s="184"/>
      <c r="FG323" s="184"/>
      <c r="FH323" s="184"/>
      <c r="FI323" s="184"/>
      <c r="FJ323" s="184"/>
      <c r="FK323" s="184"/>
    </row>
    <row r="324" spans="35:167" ht="21" customHeight="1" x14ac:dyDescent="0.15">
      <c r="AI324" s="184"/>
      <c r="AJ324" s="184"/>
      <c r="AK324" s="184"/>
      <c r="AL324" s="184"/>
      <c r="AM324" s="184"/>
      <c r="AN324" s="184"/>
      <c r="AO324" s="184"/>
      <c r="AP324" s="184"/>
      <c r="AQ324" s="184"/>
      <c r="AR324" s="184"/>
      <c r="AS324" s="184"/>
      <c r="AT324" s="184"/>
      <c r="AU324" s="184"/>
      <c r="AV324" s="184"/>
      <c r="AW324" s="184"/>
      <c r="AX324" s="184"/>
      <c r="AY324" s="184"/>
      <c r="AZ324" s="184"/>
      <c r="BA324" s="184"/>
      <c r="BB324" s="184"/>
      <c r="BC324" s="184"/>
      <c r="BD324" s="184"/>
      <c r="BE324" s="184"/>
      <c r="BF324" s="184"/>
      <c r="BG324" s="184"/>
      <c r="BH324" s="184"/>
      <c r="BI324" s="184"/>
      <c r="BJ324" s="184"/>
      <c r="BK324" s="184"/>
      <c r="BL324" s="184"/>
      <c r="BM324" s="184"/>
      <c r="BN324" s="184"/>
      <c r="BO324" s="184"/>
      <c r="BP324" s="184"/>
      <c r="BQ324" s="184"/>
      <c r="BR324" s="184"/>
      <c r="BS324" s="184"/>
      <c r="BT324" s="184"/>
      <c r="BU324" s="184"/>
      <c r="BV324" s="184"/>
      <c r="BW324" s="184"/>
      <c r="BX324" s="184"/>
      <c r="BY324" s="184"/>
      <c r="BZ324" s="184"/>
      <c r="CA324" s="184"/>
      <c r="CB324" s="184"/>
      <c r="CC324" s="184"/>
      <c r="CD324" s="184"/>
      <c r="CE324" s="184"/>
      <c r="CF324" s="184"/>
      <c r="CG324" s="184"/>
      <c r="CH324" s="184"/>
      <c r="CI324" s="184"/>
      <c r="CJ324" s="184"/>
      <c r="CK324" s="184"/>
      <c r="CL324" s="184"/>
      <c r="CM324" s="184"/>
      <c r="CN324" s="184"/>
      <c r="CO324" s="184"/>
      <c r="CP324" s="184"/>
      <c r="CQ324" s="184"/>
      <c r="CR324" s="184"/>
      <c r="CS324" s="184"/>
      <c r="CT324" s="184"/>
      <c r="CU324" s="184"/>
      <c r="CV324" s="184"/>
      <c r="CW324" s="184"/>
      <c r="CX324" s="184"/>
      <c r="CY324" s="184"/>
      <c r="CZ324" s="184"/>
      <c r="DA324" s="184"/>
      <c r="DB324" s="184"/>
      <c r="DC324" s="184"/>
      <c r="DD324" s="184"/>
      <c r="DE324" s="184"/>
      <c r="DF324" s="184"/>
      <c r="DG324" s="184"/>
      <c r="DH324" s="184"/>
      <c r="DI324" s="184"/>
      <c r="DJ324" s="184"/>
      <c r="DK324" s="184"/>
      <c r="DL324" s="184"/>
      <c r="DM324" s="184"/>
      <c r="DN324" s="184"/>
      <c r="DO324" s="184"/>
      <c r="DP324" s="184"/>
      <c r="DQ324" s="184"/>
      <c r="DR324" s="184"/>
      <c r="DS324" s="184"/>
      <c r="DT324" s="184"/>
      <c r="DU324" s="184"/>
      <c r="DV324" s="184"/>
      <c r="DW324" s="184"/>
      <c r="DX324" s="184"/>
      <c r="DY324" s="184"/>
      <c r="DZ324" s="184"/>
      <c r="EA324" s="184"/>
      <c r="EB324" s="184"/>
      <c r="EC324" s="184"/>
      <c r="ED324" s="184"/>
      <c r="EE324" s="184"/>
      <c r="EF324" s="184"/>
      <c r="EG324" s="184"/>
      <c r="EH324" s="184"/>
      <c r="EI324" s="184"/>
      <c r="EJ324" s="184"/>
      <c r="EK324" s="184"/>
      <c r="EL324" s="184"/>
      <c r="EM324" s="184"/>
      <c r="EN324" s="184"/>
      <c r="EO324" s="184"/>
      <c r="EP324" s="184"/>
      <c r="EQ324" s="184"/>
      <c r="ER324" s="184"/>
      <c r="ES324" s="184"/>
      <c r="ET324" s="184"/>
      <c r="EU324" s="184"/>
      <c r="EV324" s="184"/>
      <c r="EW324" s="184"/>
      <c r="EX324" s="184"/>
      <c r="EY324" s="184"/>
      <c r="EZ324" s="184"/>
      <c r="FA324" s="184"/>
      <c r="FB324" s="184"/>
      <c r="FC324" s="184"/>
      <c r="FD324" s="184"/>
      <c r="FE324" s="184"/>
      <c r="FF324" s="184"/>
      <c r="FG324" s="184"/>
      <c r="FH324" s="184"/>
      <c r="FI324" s="184"/>
      <c r="FJ324" s="184"/>
      <c r="FK324" s="184"/>
    </row>
    <row r="325" spans="35:167" ht="21" customHeight="1" x14ac:dyDescent="0.15">
      <c r="AI325" s="184"/>
      <c r="AJ325" s="184"/>
      <c r="AK325" s="184"/>
      <c r="AL325" s="184"/>
      <c r="AM325" s="184"/>
      <c r="AN325" s="184"/>
      <c r="AO325" s="184"/>
      <c r="AP325" s="184"/>
      <c r="AQ325" s="184"/>
      <c r="AR325" s="184"/>
      <c r="AS325" s="184"/>
      <c r="AT325" s="184"/>
      <c r="AU325" s="184"/>
      <c r="AV325" s="184"/>
      <c r="AW325" s="184"/>
      <c r="AX325" s="184"/>
      <c r="AY325" s="184"/>
      <c r="AZ325" s="184"/>
      <c r="BA325" s="184"/>
      <c r="BB325" s="184"/>
      <c r="BC325" s="184"/>
      <c r="BD325" s="184"/>
      <c r="BE325" s="184"/>
      <c r="BF325" s="184"/>
      <c r="BG325" s="184"/>
      <c r="BH325" s="184"/>
      <c r="BI325" s="184"/>
      <c r="BJ325" s="184"/>
      <c r="BK325" s="184"/>
      <c r="BL325" s="184"/>
      <c r="BM325" s="184"/>
      <c r="BN325" s="184"/>
      <c r="BO325" s="184"/>
      <c r="BP325" s="184"/>
      <c r="BQ325" s="184"/>
      <c r="BR325" s="184"/>
      <c r="BS325" s="184"/>
      <c r="BT325" s="184"/>
      <c r="BU325" s="184"/>
      <c r="BV325" s="184"/>
      <c r="BW325" s="184"/>
      <c r="BX325" s="184"/>
      <c r="BY325" s="184"/>
      <c r="BZ325" s="184"/>
      <c r="CA325" s="184"/>
      <c r="CB325" s="184"/>
      <c r="CC325" s="184"/>
      <c r="CD325" s="184"/>
      <c r="CE325" s="184"/>
      <c r="CF325" s="184"/>
      <c r="CG325" s="184"/>
      <c r="CH325" s="184"/>
      <c r="CI325" s="184"/>
      <c r="CJ325" s="184"/>
      <c r="CK325" s="184"/>
      <c r="CL325" s="184"/>
      <c r="CM325" s="184"/>
      <c r="CN325" s="184"/>
      <c r="CO325" s="184"/>
      <c r="CP325" s="184"/>
      <c r="CQ325" s="184"/>
      <c r="CR325" s="184"/>
      <c r="CS325" s="184"/>
      <c r="CT325" s="184"/>
      <c r="CU325" s="184"/>
      <c r="CV325" s="184"/>
      <c r="CW325" s="184"/>
      <c r="CX325" s="184"/>
      <c r="CY325" s="184"/>
      <c r="CZ325" s="184"/>
      <c r="DA325" s="184"/>
      <c r="DB325" s="184"/>
      <c r="DC325" s="184"/>
      <c r="DD325" s="184"/>
      <c r="DE325" s="184"/>
      <c r="DF325" s="184"/>
      <c r="DG325" s="184"/>
      <c r="DH325" s="184"/>
      <c r="DI325" s="184"/>
      <c r="DJ325" s="184"/>
      <c r="DK325" s="184"/>
      <c r="DL325" s="184"/>
      <c r="DM325" s="184"/>
      <c r="DN325" s="184"/>
      <c r="DO325" s="184"/>
      <c r="DP325" s="184"/>
      <c r="DQ325" s="184"/>
      <c r="DR325" s="184"/>
      <c r="DS325" s="184"/>
      <c r="DT325" s="184"/>
      <c r="DU325" s="184"/>
      <c r="DV325" s="184"/>
      <c r="DW325" s="184"/>
      <c r="DX325" s="184"/>
      <c r="DY325" s="184"/>
      <c r="DZ325" s="184"/>
      <c r="EA325" s="184"/>
      <c r="EB325" s="184"/>
      <c r="EC325" s="184"/>
      <c r="ED325" s="184"/>
      <c r="EE325" s="184"/>
      <c r="EF325" s="184"/>
      <c r="EG325" s="184"/>
      <c r="EH325" s="184"/>
      <c r="EI325" s="184"/>
      <c r="EJ325" s="184"/>
      <c r="EK325" s="184"/>
      <c r="EL325" s="184"/>
      <c r="EM325" s="184"/>
      <c r="EN325" s="184"/>
      <c r="EO325" s="184"/>
      <c r="EP325" s="184"/>
      <c r="EQ325" s="184"/>
      <c r="ER325" s="184"/>
      <c r="ES325" s="184"/>
      <c r="ET325" s="184"/>
      <c r="EU325" s="184"/>
      <c r="EV325" s="184"/>
      <c r="EW325" s="184"/>
      <c r="EX325" s="184"/>
      <c r="EY325" s="184"/>
      <c r="EZ325" s="184"/>
      <c r="FA325" s="184"/>
      <c r="FB325" s="184"/>
      <c r="FC325" s="184"/>
      <c r="FD325" s="184"/>
      <c r="FE325" s="184"/>
      <c r="FF325" s="184"/>
      <c r="FG325" s="184"/>
      <c r="FH325" s="184"/>
      <c r="FI325" s="184"/>
      <c r="FJ325" s="184"/>
      <c r="FK325" s="184"/>
    </row>
    <row r="326" spans="35:167" ht="21" customHeight="1" x14ac:dyDescent="0.15">
      <c r="AI326" s="184"/>
      <c r="AJ326" s="184"/>
      <c r="AK326" s="184"/>
      <c r="AL326" s="184"/>
      <c r="AM326" s="184"/>
      <c r="AN326" s="184"/>
      <c r="AO326" s="184"/>
      <c r="AP326" s="184"/>
      <c r="AQ326" s="184"/>
      <c r="AR326" s="184"/>
      <c r="AS326" s="184"/>
      <c r="AT326" s="184"/>
      <c r="AU326" s="184"/>
      <c r="AV326" s="184"/>
      <c r="AW326" s="184"/>
      <c r="AX326" s="184"/>
      <c r="AY326" s="184"/>
      <c r="AZ326" s="184"/>
      <c r="BA326" s="184"/>
      <c r="BB326" s="184"/>
      <c r="BC326" s="184"/>
      <c r="BD326" s="184"/>
      <c r="BE326" s="184"/>
      <c r="BF326" s="184"/>
      <c r="BG326" s="184"/>
      <c r="BH326" s="184"/>
      <c r="BI326" s="184"/>
      <c r="BJ326" s="184"/>
      <c r="BK326" s="184"/>
      <c r="BL326" s="184"/>
      <c r="BM326" s="184"/>
      <c r="BN326" s="184"/>
      <c r="BO326" s="184"/>
      <c r="BP326" s="184"/>
      <c r="BQ326" s="184"/>
      <c r="BR326" s="184"/>
      <c r="BS326" s="184"/>
      <c r="BT326" s="184"/>
      <c r="BU326" s="184"/>
      <c r="BV326" s="184"/>
      <c r="BW326" s="184"/>
      <c r="BX326" s="184"/>
      <c r="BY326" s="184"/>
      <c r="BZ326" s="184"/>
      <c r="CA326" s="184"/>
      <c r="CB326" s="184"/>
      <c r="CC326" s="184"/>
      <c r="CD326" s="184"/>
      <c r="CE326" s="184"/>
      <c r="CF326" s="184"/>
      <c r="CG326" s="184"/>
      <c r="CH326" s="184"/>
      <c r="CI326" s="184"/>
      <c r="CJ326" s="184"/>
      <c r="CK326" s="184"/>
      <c r="CL326" s="184"/>
      <c r="CM326" s="184"/>
      <c r="CN326" s="184"/>
      <c r="CO326" s="184"/>
      <c r="CP326" s="184"/>
      <c r="CQ326" s="184"/>
      <c r="CR326" s="184"/>
      <c r="CS326" s="184"/>
      <c r="CT326" s="184"/>
      <c r="CU326" s="184"/>
      <c r="CV326" s="184"/>
      <c r="CW326" s="184"/>
      <c r="CX326" s="184"/>
      <c r="CY326" s="184"/>
      <c r="CZ326" s="184"/>
      <c r="DA326" s="184"/>
      <c r="DB326" s="184"/>
      <c r="DC326" s="184"/>
      <c r="DD326" s="184"/>
      <c r="DE326" s="184"/>
      <c r="DF326" s="184"/>
      <c r="DG326" s="184"/>
      <c r="DH326" s="184"/>
      <c r="DI326" s="184"/>
      <c r="DJ326" s="184"/>
      <c r="DK326" s="184"/>
      <c r="DL326" s="184"/>
      <c r="DM326" s="184"/>
      <c r="DN326" s="184"/>
      <c r="DO326" s="184"/>
      <c r="DP326" s="184"/>
      <c r="DQ326" s="184"/>
      <c r="DR326" s="184"/>
      <c r="DS326" s="184"/>
      <c r="DT326" s="184"/>
      <c r="DU326" s="184"/>
      <c r="DV326" s="184"/>
      <c r="DW326" s="184"/>
      <c r="DX326" s="184"/>
      <c r="DY326" s="184"/>
      <c r="DZ326" s="184"/>
      <c r="EA326" s="184"/>
      <c r="EB326" s="184"/>
      <c r="EC326" s="184"/>
      <c r="ED326" s="184"/>
      <c r="EE326" s="184"/>
      <c r="EF326" s="184"/>
      <c r="EG326" s="184"/>
      <c r="EH326" s="184"/>
      <c r="EI326" s="184"/>
      <c r="EJ326" s="184"/>
      <c r="EK326" s="184"/>
      <c r="EL326" s="184"/>
      <c r="EM326" s="184"/>
      <c r="EN326" s="184"/>
      <c r="EO326" s="184"/>
      <c r="EP326" s="184"/>
      <c r="EQ326" s="184"/>
      <c r="ER326" s="184"/>
      <c r="ES326" s="184"/>
      <c r="ET326" s="184"/>
      <c r="EU326" s="184"/>
      <c r="EV326" s="184"/>
      <c r="EW326" s="184"/>
      <c r="EX326" s="184"/>
      <c r="EY326" s="184"/>
      <c r="EZ326" s="184"/>
      <c r="FA326" s="184"/>
      <c r="FB326" s="184"/>
      <c r="FC326" s="184"/>
      <c r="FD326" s="184"/>
      <c r="FE326" s="184"/>
      <c r="FF326" s="184"/>
      <c r="FG326" s="184"/>
      <c r="FH326" s="184"/>
      <c r="FI326" s="184"/>
      <c r="FJ326" s="184"/>
      <c r="FK326" s="184"/>
    </row>
    <row r="327" spans="35:167" ht="21" customHeight="1" x14ac:dyDescent="0.15">
      <c r="AI327" s="184"/>
      <c r="AJ327" s="184"/>
      <c r="AK327" s="184"/>
      <c r="AL327" s="184"/>
      <c r="AM327" s="184"/>
      <c r="AN327" s="184"/>
      <c r="AO327" s="184"/>
      <c r="AP327" s="184"/>
      <c r="AQ327" s="184"/>
      <c r="AR327" s="184"/>
      <c r="AS327" s="184"/>
      <c r="AT327" s="184"/>
      <c r="AU327" s="184"/>
      <c r="AV327" s="184"/>
      <c r="AW327" s="184"/>
      <c r="AX327" s="184"/>
      <c r="AY327" s="184"/>
      <c r="AZ327" s="184"/>
      <c r="BA327" s="184"/>
      <c r="BB327" s="184"/>
      <c r="BC327" s="184"/>
      <c r="BD327" s="184"/>
      <c r="BE327" s="184"/>
      <c r="BF327" s="184"/>
      <c r="BG327" s="184"/>
      <c r="BH327" s="184"/>
      <c r="BI327" s="184"/>
      <c r="BJ327" s="184"/>
      <c r="BK327" s="184"/>
      <c r="BL327" s="184"/>
      <c r="BM327" s="184"/>
      <c r="BN327" s="184"/>
      <c r="BO327" s="184"/>
      <c r="BP327" s="184"/>
      <c r="BQ327" s="184"/>
      <c r="BR327" s="184"/>
      <c r="BS327" s="184"/>
      <c r="BT327" s="184"/>
      <c r="BU327" s="184"/>
      <c r="BV327" s="184"/>
      <c r="BW327" s="184"/>
      <c r="BX327" s="184"/>
      <c r="BY327" s="184"/>
      <c r="BZ327" s="184"/>
      <c r="CA327" s="184"/>
      <c r="CB327" s="184"/>
      <c r="CC327" s="184"/>
      <c r="CD327" s="184"/>
      <c r="CE327" s="184"/>
      <c r="CF327" s="184"/>
      <c r="CG327" s="184"/>
      <c r="CH327" s="184"/>
      <c r="CI327" s="184"/>
      <c r="CJ327" s="184"/>
      <c r="CK327" s="184"/>
      <c r="CL327" s="184"/>
      <c r="CM327" s="184"/>
      <c r="CN327" s="184"/>
      <c r="CO327" s="184"/>
      <c r="CP327" s="184"/>
      <c r="CQ327" s="184"/>
      <c r="CR327" s="184"/>
      <c r="CS327" s="184"/>
      <c r="CT327" s="184"/>
      <c r="CU327" s="184"/>
      <c r="CV327" s="184"/>
      <c r="CW327" s="184"/>
      <c r="CX327" s="184"/>
      <c r="CY327" s="184"/>
      <c r="CZ327" s="184"/>
      <c r="DA327" s="184"/>
      <c r="DB327" s="184"/>
      <c r="DC327" s="184"/>
      <c r="DD327" s="184"/>
      <c r="DE327" s="184"/>
      <c r="DF327" s="184"/>
      <c r="DG327" s="184"/>
      <c r="DH327" s="184"/>
      <c r="DI327" s="184"/>
      <c r="DJ327" s="184"/>
      <c r="DK327" s="184"/>
      <c r="DL327" s="184"/>
      <c r="DM327" s="184"/>
      <c r="DN327" s="184"/>
      <c r="DO327" s="184"/>
      <c r="DP327" s="184"/>
      <c r="DQ327" s="184"/>
      <c r="DR327" s="184"/>
      <c r="DS327" s="184"/>
      <c r="DT327" s="184"/>
      <c r="DU327" s="184"/>
      <c r="DV327" s="184"/>
      <c r="DW327" s="184"/>
      <c r="DX327" s="184"/>
      <c r="DY327" s="184"/>
      <c r="DZ327" s="184"/>
      <c r="EA327" s="184"/>
      <c r="EB327" s="184"/>
      <c r="EC327" s="184"/>
      <c r="ED327" s="184"/>
      <c r="EE327" s="184"/>
      <c r="EF327" s="184"/>
      <c r="EG327" s="184"/>
      <c r="EH327" s="184"/>
      <c r="EI327" s="184"/>
      <c r="EJ327" s="184"/>
      <c r="EK327" s="184"/>
      <c r="EL327" s="184"/>
      <c r="EM327" s="184"/>
      <c r="EN327" s="184"/>
      <c r="EO327" s="184"/>
      <c r="EP327" s="184"/>
      <c r="EQ327" s="184"/>
      <c r="ER327" s="184"/>
      <c r="ES327" s="184"/>
      <c r="ET327" s="184"/>
      <c r="EU327" s="184"/>
      <c r="EV327" s="184"/>
      <c r="EW327" s="184"/>
      <c r="EX327" s="184"/>
      <c r="EY327" s="184"/>
      <c r="EZ327" s="184"/>
      <c r="FA327" s="184"/>
      <c r="FB327" s="184"/>
      <c r="FC327" s="184"/>
      <c r="FD327" s="184"/>
      <c r="FE327" s="184"/>
      <c r="FF327" s="184"/>
      <c r="FG327" s="184"/>
      <c r="FH327" s="184"/>
      <c r="FI327" s="184"/>
      <c r="FJ327" s="184"/>
      <c r="FK327" s="184"/>
    </row>
    <row r="328" spans="35:167" ht="21" customHeight="1" x14ac:dyDescent="0.15">
      <c r="AI328" s="184"/>
      <c r="AJ328" s="184"/>
      <c r="AK328" s="184"/>
      <c r="AL328" s="184"/>
      <c r="AM328" s="184"/>
      <c r="AN328" s="184"/>
      <c r="AO328" s="184"/>
      <c r="AP328" s="184"/>
      <c r="AQ328" s="184"/>
      <c r="AR328" s="184"/>
      <c r="AS328" s="184"/>
      <c r="AT328" s="184"/>
      <c r="AU328" s="184"/>
      <c r="AV328" s="184"/>
      <c r="AW328" s="184"/>
      <c r="AX328" s="184"/>
      <c r="AY328" s="184"/>
      <c r="AZ328" s="184"/>
      <c r="BA328" s="184"/>
      <c r="BB328" s="184"/>
      <c r="BC328" s="184"/>
      <c r="BD328" s="184"/>
      <c r="BE328" s="184"/>
      <c r="BF328" s="184"/>
      <c r="BG328" s="184"/>
      <c r="BH328" s="184"/>
      <c r="BI328" s="184"/>
      <c r="BJ328" s="184"/>
      <c r="BK328" s="184"/>
      <c r="BL328" s="184"/>
      <c r="BM328" s="184"/>
      <c r="BN328" s="184"/>
      <c r="BO328" s="184"/>
      <c r="BP328" s="184"/>
      <c r="BQ328" s="184"/>
      <c r="BR328" s="184"/>
      <c r="BS328" s="184"/>
      <c r="BT328" s="184"/>
      <c r="BU328" s="184"/>
      <c r="BV328" s="184"/>
      <c r="BW328" s="184"/>
      <c r="BX328" s="184"/>
      <c r="BY328" s="184"/>
      <c r="BZ328" s="184"/>
      <c r="CA328" s="184"/>
      <c r="CB328" s="184"/>
      <c r="CC328" s="184"/>
      <c r="CD328" s="184"/>
      <c r="CE328" s="184"/>
      <c r="CF328" s="184"/>
      <c r="CG328" s="184"/>
      <c r="CH328" s="184"/>
      <c r="CI328" s="184"/>
      <c r="CJ328" s="184"/>
      <c r="CK328" s="184"/>
      <c r="CL328" s="184"/>
      <c r="CM328" s="184"/>
      <c r="CN328" s="184"/>
      <c r="CO328" s="184"/>
      <c r="CP328" s="184"/>
      <c r="CQ328" s="184"/>
      <c r="CR328" s="184"/>
      <c r="CS328" s="184"/>
      <c r="CT328" s="184"/>
      <c r="CU328" s="184"/>
      <c r="CV328" s="184"/>
      <c r="CW328" s="184"/>
      <c r="CX328" s="184"/>
      <c r="CY328" s="184"/>
      <c r="CZ328" s="184"/>
      <c r="DA328" s="184"/>
      <c r="DB328" s="184"/>
      <c r="DC328" s="184"/>
      <c r="DD328" s="184"/>
      <c r="DE328" s="184"/>
      <c r="DF328" s="184"/>
      <c r="DG328" s="184"/>
      <c r="DH328" s="184"/>
      <c r="DI328" s="184"/>
      <c r="DJ328" s="184"/>
      <c r="DK328" s="184"/>
      <c r="DL328" s="184"/>
      <c r="DM328" s="184"/>
      <c r="DN328" s="184"/>
      <c r="DO328" s="184"/>
      <c r="DP328" s="184"/>
      <c r="DQ328" s="184"/>
      <c r="DR328" s="184"/>
      <c r="DS328" s="184"/>
      <c r="DT328" s="184"/>
      <c r="DU328" s="184"/>
      <c r="DV328" s="184"/>
      <c r="DW328" s="184"/>
      <c r="DX328" s="184"/>
      <c r="DY328" s="184"/>
      <c r="DZ328" s="184"/>
      <c r="EA328" s="184"/>
      <c r="EB328" s="184"/>
      <c r="EC328" s="184"/>
      <c r="ED328" s="184"/>
      <c r="EE328" s="184"/>
      <c r="EF328" s="184"/>
      <c r="EG328" s="184"/>
      <c r="EH328" s="184"/>
      <c r="EI328" s="184"/>
      <c r="EJ328" s="184"/>
      <c r="EK328" s="184"/>
      <c r="EL328" s="184"/>
      <c r="EM328" s="184"/>
      <c r="EN328" s="184"/>
      <c r="EO328" s="184"/>
      <c r="EP328" s="184"/>
      <c r="EQ328" s="184"/>
      <c r="ER328" s="184"/>
      <c r="ES328" s="184"/>
      <c r="ET328" s="184"/>
      <c r="EU328" s="184"/>
      <c r="EV328" s="184"/>
      <c r="EW328" s="184"/>
      <c r="EX328" s="184"/>
      <c r="EY328" s="184"/>
      <c r="EZ328" s="184"/>
      <c r="FA328" s="184"/>
      <c r="FB328" s="184"/>
      <c r="FC328" s="184"/>
      <c r="FD328" s="184"/>
      <c r="FE328" s="184"/>
      <c r="FF328" s="184"/>
      <c r="FG328" s="184"/>
      <c r="FH328" s="184"/>
      <c r="FI328" s="184"/>
      <c r="FJ328" s="184"/>
      <c r="FK328" s="184"/>
    </row>
    <row r="329" spans="35:167" ht="21" customHeight="1" x14ac:dyDescent="0.15">
      <c r="AI329" s="184"/>
      <c r="AJ329" s="184"/>
      <c r="AK329" s="184"/>
      <c r="AL329" s="184"/>
      <c r="AM329" s="184"/>
      <c r="AN329" s="184"/>
      <c r="AO329" s="184"/>
      <c r="AP329" s="184"/>
      <c r="AQ329" s="184"/>
      <c r="AR329" s="184"/>
      <c r="AS329" s="184"/>
      <c r="AT329" s="184"/>
      <c r="AU329" s="184"/>
      <c r="AV329" s="184"/>
      <c r="AW329" s="184"/>
      <c r="AX329" s="184"/>
      <c r="AY329" s="184"/>
      <c r="AZ329" s="184"/>
      <c r="BA329" s="184"/>
      <c r="BB329" s="184"/>
      <c r="BC329" s="184"/>
      <c r="BD329" s="184"/>
      <c r="BE329" s="184"/>
      <c r="BF329" s="184"/>
      <c r="BG329" s="184"/>
      <c r="BH329" s="184"/>
      <c r="BI329" s="184"/>
      <c r="BJ329" s="184"/>
      <c r="BK329" s="184"/>
      <c r="BL329" s="184"/>
      <c r="BM329" s="184"/>
      <c r="BN329" s="184"/>
      <c r="BO329" s="184"/>
      <c r="BP329" s="184"/>
      <c r="BQ329" s="184"/>
      <c r="BR329" s="184"/>
      <c r="BS329" s="184"/>
      <c r="BT329" s="184"/>
      <c r="BU329" s="184"/>
      <c r="BV329" s="184"/>
      <c r="BW329" s="184"/>
      <c r="BX329" s="184"/>
      <c r="BY329" s="184"/>
      <c r="BZ329" s="184"/>
      <c r="CA329" s="184"/>
      <c r="CB329" s="184"/>
      <c r="CC329" s="184"/>
      <c r="CD329" s="184"/>
      <c r="CE329" s="184"/>
      <c r="CF329" s="184"/>
      <c r="CG329" s="184"/>
      <c r="CH329" s="184"/>
      <c r="CI329" s="184"/>
      <c r="CJ329" s="184"/>
      <c r="CK329" s="184"/>
      <c r="CL329" s="184"/>
      <c r="CM329" s="184"/>
      <c r="CN329" s="184"/>
      <c r="CO329" s="184"/>
      <c r="CP329" s="184"/>
      <c r="CQ329" s="184"/>
      <c r="CR329" s="184"/>
      <c r="CS329" s="184"/>
      <c r="CT329" s="184"/>
      <c r="CU329" s="184"/>
      <c r="CV329" s="184"/>
      <c r="CW329" s="184"/>
      <c r="CX329" s="184"/>
      <c r="CY329" s="184"/>
      <c r="CZ329" s="184"/>
      <c r="DA329" s="184"/>
      <c r="DB329" s="184"/>
      <c r="DC329" s="184"/>
      <c r="DD329" s="184"/>
      <c r="DE329" s="184"/>
      <c r="DF329" s="184"/>
      <c r="DG329" s="184"/>
      <c r="DH329" s="184"/>
      <c r="DI329" s="184"/>
      <c r="DJ329" s="184"/>
      <c r="DK329" s="184"/>
      <c r="DL329" s="184"/>
      <c r="DM329" s="184"/>
      <c r="DN329" s="184"/>
      <c r="DO329" s="184"/>
      <c r="DP329" s="184"/>
      <c r="DQ329" s="184"/>
      <c r="DR329" s="184"/>
      <c r="DS329" s="184"/>
      <c r="DT329" s="184"/>
      <c r="DU329" s="184"/>
      <c r="DV329" s="184"/>
      <c r="DW329" s="184"/>
      <c r="DX329" s="184"/>
      <c r="DY329" s="184"/>
      <c r="DZ329" s="184"/>
      <c r="EA329" s="184"/>
      <c r="EB329" s="184"/>
      <c r="EC329" s="184"/>
      <c r="ED329" s="184"/>
      <c r="EE329" s="184"/>
      <c r="EF329" s="184"/>
      <c r="EG329" s="184"/>
      <c r="EH329" s="184"/>
      <c r="EI329" s="184"/>
      <c r="EJ329" s="184"/>
      <c r="EK329" s="184"/>
      <c r="EL329" s="184"/>
      <c r="EM329" s="184"/>
      <c r="EN329" s="184"/>
      <c r="EO329" s="184"/>
      <c r="EP329" s="184"/>
      <c r="EQ329" s="184"/>
      <c r="ER329" s="184"/>
      <c r="ES329" s="184"/>
      <c r="ET329" s="184"/>
      <c r="EU329" s="184"/>
      <c r="EV329" s="184"/>
      <c r="EW329" s="184"/>
      <c r="EX329" s="184"/>
      <c r="EY329" s="184"/>
      <c r="EZ329" s="184"/>
      <c r="FA329" s="184"/>
      <c r="FB329" s="184"/>
      <c r="FC329" s="184"/>
      <c r="FD329" s="184"/>
      <c r="FE329" s="184"/>
      <c r="FF329" s="184"/>
      <c r="FG329" s="184"/>
      <c r="FH329" s="184"/>
      <c r="FI329" s="184"/>
      <c r="FJ329" s="184"/>
      <c r="FK329" s="184"/>
    </row>
  </sheetData>
  <mergeCells count="25">
    <mergeCell ref="AH1:AI1"/>
    <mergeCell ref="AB1:AC2"/>
    <mergeCell ref="AF1:AF3"/>
    <mergeCell ref="F2:F3"/>
    <mergeCell ref="G2:I2"/>
    <mergeCell ref="J2:J3"/>
    <mergeCell ref="K2:K3"/>
    <mergeCell ref="F1:T1"/>
    <mergeCell ref="U1:U3"/>
    <mergeCell ref="V1:Y2"/>
    <mergeCell ref="Z1:AA2"/>
    <mergeCell ref="L2:L3"/>
    <mergeCell ref="M2:M3"/>
    <mergeCell ref="N2:N3"/>
    <mergeCell ref="O2:P2"/>
    <mergeCell ref="Q2:T2"/>
    <mergeCell ref="A305:B305"/>
    <mergeCell ref="A304:B304"/>
    <mergeCell ref="A229:B229"/>
    <mergeCell ref="AD1:AE2"/>
    <mergeCell ref="A1:B2"/>
    <mergeCell ref="C1:E2"/>
    <mergeCell ref="A158:B158"/>
    <mergeCell ref="A60:B60"/>
    <mergeCell ref="A52:B52"/>
  </mergeCells>
  <phoneticPr fontId="3" type="noConversion"/>
  <printOptions gridLines="1"/>
  <pageMargins left="0.7" right="0.7" top="0.75" bottom="0.75" header="0.3" footer="0.3"/>
  <pageSetup paperSize="8"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G132"/>
  <sheetViews>
    <sheetView zoomScale="60" zoomScaleNormal="60" zoomScalePageLayoutView="60" workbookViewId="0">
      <selection sqref="A1:Q2"/>
    </sheetView>
  </sheetViews>
  <sheetFormatPr baseColWidth="10" defaultRowHeight="13" x14ac:dyDescent="0.15"/>
  <cols>
    <col min="1" max="1" width="13.5" style="98" customWidth="1"/>
    <col min="2" max="5" width="10.83203125" style="98"/>
    <col min="6" max="6" width="12.1640625" style="98" customWidth="1"/>
    <col min="7" max="10" width="10.83203125" style="98"/>
    <col min="11" max="11" width="11.1640625" style="98" customWidth="1"/>
    <col min="12" max="16384" width="10.83203125" style="98"/>
  </cols>
  <sheetData>
    <row r="1" spans="1:33" ht="18" customHeight="1" x14ac:dyDescent="0.15">
      <c r="A1" s="355" t="s">
        <v>1532</v>
      </c>
      <c r="B1" s="315"/>
      <c r="C1" s="315"/>
      <c r="D1" s="315"/>
      <c r="E1" s="315"/>
      <c r="F1" s="315"/>
      <c r="G1" s="315"/>
      <c r="H1" s="315"/>
      <c r="I1" s="315"/>
      <c r="J1" s="315"/>
      <c r="K1" s="315"/>
      <c r="L1" s="315"/>
      <c r="M1" s="315"/>
      <c r="N1" s="315"/>
      <c r="O1" s="315"/>
      <c r="P1" s="315"/>
      <c r="Q1" s="304"/>
      <c r="R1" s="168"/>
    </row>
    <row r="2" spans="1:33" ht="18" customHeight="1" x14ac:dyDescent="0.15">
      <c r="A2" s="293"/>
      <c r="B2" s="306"/>
      <c r="C2" s="306"/>
      <c r="D2" s="306"/>
      <c r="E2" s="306"/>
      <c r="F2" s="306"/>
      <c r="G2" s="306"/>
      <c r="H2" s="306"/>
      <c r="I2" s="306"/>
      <c r="J2" s="306"/>
      <c r="K2" s="306"/>
      <c r="L2" s="306"/>
      <c r="M2" s="306"/>
      <c r="N2" s="306"/>
      <c r="O2" s="306"/>
      <c r="P2" s="306"/>
      <c r="Q2" s="305"/>
      <c r="R2" s="168"/>
    </row>
    <row r="3" spans="1:33" ht="18" customHeight="1" x14ac:dyDescent="0.15">
      <c r="R3" s="159"/>
    </row>
    <row r="4" spans="1:33" s="100" customFormat="1" ht="33" customHeight="1" x14ac:dyDescent="0.15">
      <c r="A4" s="281" t="s">
        <v>789</v>
      </c>
      <c r="B4" s="40" t="s">
        <v>775</v>
      </c>
      <c r="C4" s="49" t="s">
        <v>698</v>
      </c>
      <c r="D4" s="49" t="s">
        <v>699</v>
      </c>
      <c r="E4" s="49" t="s">
        <v>700</v>
      </c>
      <c r="F4" s="49" t="s">
        <v>701</v>
      </c>
      <c r="G4" s="49" t="s">
        <v>738</v>
      </c>
      <c r="H4" s="49" t="s">
        <v>702</v>
      </c>
      <c r="I4" s="49" t="s">
        <v>739</v>
      </c>
      <c r="J4" s="49" t="s">
        <v>740</v>
      </c>
      <c r="K4" s="49" t="s">
        <v>26</v>
      </c>
      <c r="L4" s="49" t="s">
        <v>344</v>
      </c>
      <c r="M4" s="49" t="s">
        <v>345</v>
      </c>
      <c r="N4" s="49" t="s">
        <v>706</v>
      </c>
      <c r="O4" s="49" t="s">
        <v>741</v>
      </c>
      <c r="P4" s="49" t="s">
        <v>742</v>
      </c>
      <c r="Q4" s="49" t="s">
        <v>708</v>
      </c>
      <c r="R4" s="13"/>
      <c r="S4" s="13"/>
      <c r="T4" s="13"/>
    </row>
    <row r="5" spans="1:33" s="100" customFormat="1" ht="33" customHeight="1" x14ac:dyDescent="0.15">
      <c r="A5" s="282"/>
      <c r="B5" s="17" t="s">
        <v>220</v>
      </c>
      <c r="C5" s="17">
        <v>21</v>
      </c>
      <c r="D5" s="17">
        <v>27</v>
      </c>
      <c r="E5" s="17">
        <v>10</v>
      </c>
      <c r="F5" s="17">
        <v>14</v>
      </c>
      <c r="G5" s="17">
        <v>8</v>
      </c>
      <c r="H5" s="17">
        <v>8</v>
      </c>
      <c r="I5" s="17">
        <v>9</v>
      </c>
      <c r="J5" s="17">
        <v>0</v>
      </c>
      <c r="K5" s="17">
        <v>0</v>
      </c>
      <c r="L5" s="17">
        <v>5</v>
      </c>
      <c r="M5" s="17">
        <v>8</v>
      </c>
      <c r="N5" s="17">
        <v>11</v>
      </c>
      <c r="O5" s="17">
        <v>20</v>
      </c>
      <c r="P5" s="17">
        <v>14</v>
      </c>
      <c r="Q5" s="17">
        <v>11</v>
      </c>
      <c r="R5" s="13"/>
      <c r="S5" s="13"/>
      <c r="T5" s="13"/>
    </row>
    <row r="6" spans="1:33" s="100" customFormat="1" ht="33" customHeight="1" x14ac:dyDescent="0.15">
      <c r="A6" s="282"/>
      <c r="B6" s="17" t="s">
        <v>219</v>
      </c>
      <c r="C6" s="17">
        <v>61</v>
      </c>
      <c r="D6" s="17">
        <v>85</v>
      </c>
      <c r="E6" s="17">
        <v>29</v>
      </c>
      <c r="F6" s="17">
        <v>30</v>
      </c>
      <c r="G6" s="17">
        <v>57</v>
      </c>
      <c r="H6" s="17">
        <v>38</v>
      </c>
      <c r="I6" s="17">
        <v>26</v>
      </c>
      <c r="J6" s="17">
        <v>1</v>
      </c>
      <c r="K6" s="17">
        <v>0</v>
      </c>
      <c r="L6" s="17">
        <v>6</v>
      </c>
      <c r="M6" s="17">
        <v>7</v>
      </c>
      <c r="N6" s="17">
        <v>19</v>
      </c>
      <c r="O6" s="17">
        <v>32</v>
      </c>
      <c r="P6" s="17">
        <v>46</v>
      </c>
      <c r="Q6" s="17">
        <v>39</v>
      </c>
      <c r="R6" s="13"/>
      <c r="S6" s="13"/>
      <c r="T6" s="13"/>
      <c r="U6" s="13"/>
      <c r="V6" s="13"/>
      <c r="W6" s="13"/>
      <c r="X6" s="13"/>
      <c r="Y6" s="13"/>
      <c r="Z6" s="13"/>
      <c r="AA6" s="13"/>
      <c r="AB6" s="13"/>
      <c r="AC6" s="13"/>
      <c r="AD6" s="13"/>
      <c r="AE6" s="13"/>
      <c r="AF6" s="13"/>
      <c r="AG6" s="99"/>
    </row>
    <row r="7" spans="1:33" s="100" customFormat="1" ht="33" customHeight="1" x14ac:dyDescent="0.15">
      <c r="A7" s="282"/>
      <c r="B7" s="17" t="s">
        <v>343</v>
      </c>
      <c r="C7" s="17">
        <v>63</v>
      </c>
      <c r="D7" s="17">
        <v>89</v>
      </c>
      <c r="E7" s="17">
        <v>20</v>
      </c>
      <c r="F7" s="17">
        <v>28</v>
      </c>
      <c r="G7" s="17">
        <v>42</v>
      </c>
      <c r="H7" s="17">
        <v>32</v>
      </c>
      <c r="I7" s="17">
        <v>88</v>
      </c>
      <c r="J7" s="17">
        <v>7</v>
      </c>
      <c r="K7" s="17">
        <v>1</v>
      </c>
      <c r="L7" s="17">
        <v>30</v>
      </c>
      <c r="M7" s="17">
        <v>39</v>
      </c>
      <c r="N7" s="17">
        <v>44</v>
      </c>
      <c r="O7" s="17">
        <v>68</v>
      </c>
      <c r="P7" s="17">
        <v>69</v>
      </c>
      <c r="Q7" s="17">
        <v>58</v>
      </c>
      <c r="R7" s="13"/>
      <c r="S7" s="13"/>
      <c r="T7" s="13"/>
      <c r="U7" s="13"/>
      <c r="V7" s="13"/>
      <c r="W7" s="13"/>
      <c r="X7" s="13"/>
      <c r="Y7" s="13"/>
      <c r="Z7" s="13"/>
      <c r="AA7" s="13"/>
      <c r="AB7" s="13"/>
      <c r="AC7" s="13"/>
      <c r="AD7" s="13"/>
      <c r="AE7" s="13"/>
      <c r="AF7" s="13"/>
      <c r="AG7" s="99"/>
    </row>
    <row r="8" spans="1:33" s="100" customFormat="1" ht="33" customHeight="1" x14ac:dyDescent="0.15">
      <c r="A8" s="283"/>
      <c r="B8" s="63" t="s">
        <v>221</v>
      </c>
      <c r="C8" s="17">
        <v>146</v>
      </c>
      <c r="D8" s="17">
        <v>202</v>
      </c>
      <c r="E8" s="17">
        <v>59</v>
      </c>
      <c r="F8" s="17">
        <v>73</v>
      </c>
      <c r="G8" s="17">
        <v>108</v>
      </c>
      <c r="H8" s="17">
        <v>79</v>
      </c>
      <c r="I8" s="17">
        <v>123</v>
      </c>
      <c r="J8" s="17">
        <v>8</v>
      </c>
      <c r="K8" s="17">
        <v>1</v>
      </c>
      <c r="L8" s="17">
        <v>41</v>
      </c>
      <c r="M8" s="17">
        <v>54</v>
      </c>
      <c r="N8" s="17">
        <v>74</v>
      </c>
      <c r="O8" s="17">
        <v>120</v>
      </c>
      <c r="P8" s="17">
        <v>129</v>
      </c>
      <c r="Q8" s="17">
        <v>108</v>
      </c>
      <c r="R8" s="13"/>
      <c r="S8" s="13"/>
      <c r="T8" s="13"/>
      <c r="U8" s="13"/>
      <c r="V8" s="13"/>
      <c r="W8" s="13"/>
      <c r="X8" s="13"/>
      <c r="Y8" s="13"/>
      <c r="Z8" s="13"/>
      <c r="AA8" s="13"/>
      <c r="AB8" s="13"/>
      <c r="AC8" s="13"/>
      <c r="AD8" s="13"/>
      <c r="AE8" s="13"/>
      <c r="AF8" s="13"/>
      <c r="AG8" s="99"/>
    </row>
    <row r="9" spans="1:33" s="108" customFormat="1" ht="33" customHeight="1" x14ac:dyDescent="0.15">
      <c r="A9" s="18"/>
      <c r="B9" s="34"/>
      <c r="C9" s="18"/>
      <c r="D9" s="18"/>
      <c r="E9" s="18"/>
      <c r="F9" s="18"/>
      <c r="G9" s="18"/>
      <c r="H9" s="18"/>
      <c r="I9" s="18"/>
      <c r="J9" s="18"/>
      <c r="K9" s="18"/>
      <c r="L9" s="18"/>
      <c r="M9" s="18"/>
      <c r="N9" s="18"/>
      <c r="O9" s="18"/>
      <c r="P9" s="18"/>
      <c r="Q9" s="18"/>
      <c r="R9" s="21"/>
      <c r="S9" s="21"/>
      <c r="T9" s="21"/>
      <c r="U9" s="21"/>
      <c r="V9" s="21"/>
      <c r="W9" s="21"/>
      <c r="X9" s="21"/>
      <c r="Y9" s="21"/>
      <c r="Z9" s="21"/>
      <c r="AA9" s="21"/>
      <c r="AB9" s="21"/>
      <c r="AC9" s="21"/>
      <c r="AD9" s="21"/>
      <c r="AE9" s="21"/>
      <c r="AF9" s="21"/>
      <c r="AG9" s="107"/>
    </row>
    <row r="10" spans="1:33" s="108" customFormat="1" ht="33" customHeight="1" x14ac:dyDescent="0.15">
      <c r="A10" s="280" t="s">
        <v>790</v>
      </c>
      <c r="B10" s="287" t="s">
        <v>792</v>
      </c>
      <c r="C10" s="284"/>
      <c r="D10" s="284"/>
      <c r="E10" s="284"/>
      <c r="F10" s="284"/>
      <c r="G10" s="285"/>
      <c r="H10" s="18"/>
      <c r="I10" s="307" t="s">
        <v>791</v>
      </c>
      <c r="J10" s="308"/>
      <c r="K10" s="308"/>
      <c r="L10" s="308"/>
      <c r="M10" s="308"/>
      <c r="N10" s="309"/>
      <c r="O10" s="18"/>
      <c r="P10" s="18"/>
      <c r="Q10" s="18"/>
      <c r="R10" s="21"/>
      <c r="S10" s="21"/>
      <c r="T10" s="21"/>
      <c r="U10" s="21"/>
      <c r="V10" s="21"/>
      <c r="W10" s="21"/>
      <c r="X10" s="21"/>
      <c r="Y10" s="21"/>
      <c r="Z10" s="21"/>
      <c r="AA10" s="21"/>
      <c r="AB10" s="21"/>
      <c r="AC10" s="21"/>
      <c r="AD10" s="21"/>
      <c r="AE10" s="21"/>
      <c r="AF10" s="21"/>
      <c r="AG10" s="107"/>
    </row>
    <row r="11" spans="1:33" s="108" customFormat="1" ht="33" customHeight="1" x14ac:dyDescent="0.15">
      <c r="A11" s="280"/>
      <c r="B11" s="40" t="s">
        <v>775</v>
      </c>
      <c r="C11" s="49" t="s">
        <v>698</v>
      </c>
      <c r="D11" s="49" t="s">
        <v>717</v>
      </c>
      <c r="E11" s="49" t="s">
        <v>12</v>
      </c>
      <c r="F11" s="49" t="s">
        <v>769</v>
      </c>
      <c r="G11" s="49" t="s">
        <v>743</v>
      </c>
      <c r="H11" s="18"/>
      <c r="I11" s="49" t="s">
        <v>775</v>
      </c>
      <c r="J11" s="49" t="s">
        <v>698</v>
      </c>
      <c r="K11" s="49" t="s">
        <v>717</v>
      </c>
      <c r="L11" s="49" t="s">
        <v>12</v>
      </c>
      <c r="M11" s="49" t="s">
        <v>769</v>
      </c>
      <c r="N11" s="49" t="s">
        <v>743</v>
      </c>
      <c r="O11" s="18"/>
      <c r="P11" s="18"/>
      <c r="Q11" s="18"/>
      <c r="R11" s="21"/>
      <c r="S11" s="21"/>
      <c r="T11" s="21"/>
      <c r="U11" s="21"/>
      <c r="V11" s="21"/>
      <c r="W11" s="21"/>
      <c r="X11" s="21"/>
      <c r="Y11" s="21"/>
      <c r="Z11" s="21"/>
      <c r="AA11" s="21"/>
      <c r="AB11" s="21"/>
      <c r="AC11" s="21"/>
      <c r="AD11" s="21"/>
      <c r="AE11" s="21"/>
      <c r="AF11" s="21"/>
      <c r="AG11" s="107"/>
    </row>
    <row r="12" spans="1:33" s="108" customFormat="1" ht="33" customHeight="1" x14ac:dyDescent="0.15">
      <c r="A12" s="280"/>
      <c r="B12" s="17" t="s">
        <v>220</v>
      </c>
      <c r="C12" s="17">
        <v>21</v>
      </c>
      <c r="D12" s="61">
        <v>51</v>
      </c>
      <c r="E12" s="61">
        <v>56</v>
      </c>
      <c r="F12" s="17"/>
      <c r="G12" s="61">
        <v>13</v>
      </c>
      <c r="H12" s="18"/>
      <c r="I12" s="17" t="s">
        <v>220</v>
      </c>
      <c r="J12" s="27"/>
      <c r="K12" s="27"/>
      <c r="L12" s="27"/>
      <c r="M12" s="27"/>
      <c r="N12" s="27"/>
      <c r="O12" s="18"/>
      <c r="P12" s="18"/>
      <c r="Q12" s="18"/>
      <c r="R12" s="21"/>
      <c r="S12" s="21"/>
      <c r="T12" s="21"/>
      <c r="U12" s="21"/>
      <c r="V12" s="21"/>
      <c r="W12" s="21"/>
      <c r="X12" s="21"/>
      <c r="Y12" s="21"/>
      <c r="Z12" s="21"/>
      <c r="AA12" s="21"/>
      <c r="AB12" s="21"/>
      <c r="AC12" s="21"/>
      <c r="AD12" s="21"/>
      <c r="AE12" s="21"/>
      <c r="AF12" s="21"/>
      <c r="AG12" s="107"/>
    </row>
    <row r="13" spans="1:33" s="108" customFormat="1" ht="33" customHeight="1" x14ac:dyDescent="0.15">
      <c r="A13" s="280"/>
      <c r="B13" s="17" t="s">
        <v>219</v>
      </c>
      <c r="C13" s="17">
        <v>61</v>
      </c>
      <c r="D13" s="17">
        <v>144</v>
      </c>
      <c r="E13" s="17">
        <v>136</v>
      </c>
      <c r="F13" s="17"/>
      <c r="G13" s="17">
        <v>13</v>
      </c>
      <c r="H13" s="18"/>
      <c r="I13" s="17" t="s">
        <v>219</v>
      </c>
      <c r="J13" s="27"/>
      <c r="K13" s="27"/>
      <c r="L13" s="27"/>
      <c r="M13" s="27"/>
      <c r="N13" s="27"/>
      <c r="O13" s="18"/>
      <c r="P13" s="18"/>
      <c r="Q13" s="18"/>
      <c r="R13" s="21"/>
      <c r="S13" s="21"/>
      <c r="T13" s="21"/>
      <c r="U13" s="21"/>
      <c r="V13" s="21"/>
      <c r="W13" s="21"/>
      <c r="X13" s="21"/>
      <c r="Y13" s="21"/>
      <c r="Z13" s="21"/>
      <c r="AA13" s="21"/>
      <c r="AB13" s="21"/>
      <c r="AC13" s="21"/>
      <c r="AD13" s="21"/>
      <c r="AE13" s="21"/>
      <c r="AF13" s="21"/>
      <c r="AG13" s="107"/>
    </row>
    <row r="14" spans="1:33" s="108" customFormat="1" ht="33" customHeight="1" x14ac:dyDescent="0.15">
      <c r="A14" s="280"/>
      <c r="B14" s="17" t="s">
        <v>343</v>
      </c>
      <c r="C14" s="17">
        <v>63</v>
      </c>
      <c r="D14" s="61">
        <v>137</v>
      </c>
      <c r="E14" s="61">
        <v>239</v>
      </c>
      <c r="F14" s="17"/>
      <c r="G14" s="61">
        <v>69</v>
      </c>
      <c r="H14" s="18"/>
      <c r="I14" s="17" t="s">
        <v>343</v>
      </c>
      <c r="J14" s="27"/>
      <c r="K14" s="27"/>
      <c r="L14" s="27"/>
      <c r="M14" s="27"/>
      <c r="N14" s="27"/>
      <c r="O14" s="18"/>
      <c r="P14" s="18"/>
      <c r="Q14" s="18"/>
      <c r="R14" s="21"/>
      <c r="S14" s="21"/>
      <c r="T14" s="21"/>
      <c r="U14" s="21"/>
      <c r="V14" s="21"/>
      <c r="W14" s="21"/>
      <c r="X14" s="21"/>
      <c r="Y14" s="21"/>
      <c r="Z14" s="21"/>
      <c r="AA14" s="21"/>
      <c r="AB14" s="21"/>
      <c r="AC14" s="21"/>
      <c r="AD14" s="21"/>
      <c r="AE14" s="21"/>
      <c r="AF14" s="21"/>
      <c r="AG14" s="107"/>
    </row>
    <row r="15" spans="1:33" s="108" customFormat="1" ht="33" customHeight="1" x14ac:dyDescent="0.15">
      <c r="A15" s="280"/>
      <c r="B15" s="17" t="s">
        <v>221</v>
      </c>
      <c r="C15" s="17">
        <v>146</v>
      </c>
      <c r="D15" s="17">
        <v>334</v>
      </c>
      <c r="E15" s="17">
        <v>431</v>
      </c>
      <c r="F15" s="17"/>
      <c r="G15" s="17">
        <v>95</v>
      </c>
      <c r="H15" s="18"/>
      <c r="I15" s="18"/>
      <c r="J15" s="18"/>
      <c r="K15" s="18"/>
      <c r="L15" s="18"/>
      <c r="M15" s="18"/>
      <c r="N15" s="18"/>
      <c r="O15" s="18"/>
      <c r="P15" s="18"/>
      <c r="Q15" s="18"/>
      <c r="R15" s="21"/>
      <c r="S15" s="21"/>
      <c r="T15" s="21"/>
      <c r="U15" s="21"/>
      <c r="V15" s="21"/>
      <c r="W15" s="21"/>
      <c r="X15" s="21"/>
      <c r="Y15" s="21"/>
      <c r="Z15" s="21"/>
      <c r="AA15" s="21"/>
      <c r="AB15" s="21"/>
      <c r="AC15" s="21"/>
      <c r="AD15" s="21"/>
      <c r="AE15" s="21"/>
      <c r="AF15" s="21"/>
      <c r="AG15" s="107"/>
    </row>
    <row r="16" spans="1:33" s="108" customFormat="1" ht="33" customHeight="1" x14ac:dyDescent="0.15">
      <c r="A16" s="120"/>
      <c r="B16" s="34"/>
      <c r="C16" s="18"/>
      <c r="D16" s="18"/>
      <c r="E16" s="18"/>
      <c r="F16" s="18"/>
      <c r="G16" s="18"/>
      <c r="H16" s="18"/>
      <c r="I16" s="18"/>
      <c r="J16" s="18"/>
      <c r="K16" s="18"/>
      <c r="L16" s="18"/>
      <c r="M16" s="18"/>
      <c r="N16" s="18"/>
      <c r="O16" s="18"/>
      <c r="P16" s="18"/>
      <c r="Q16" s="18"/>
      <c r="R16" s="21"/>
      <c r="S16" s="21"/>
      <c r="T16" s="21"/>
      <c r="U16" s="21"/>
      <c r="V16" s="21"/>
      <c r="W16" s="21"/>
      <c r="X16" s="21"/>
      <c r="Y16" s="21"/>
      <c r="Z16" s="21"/>
      <c r="AA16" s="21"/>
      <c r="AB16" s="21"/>
      <c r="AC16" s="21"/>
      <c r="AD16" s="21"/>
      <c r="AE16" s="21"/>
      <c r="AF16" s="21"/>
      <c r="AG16" s="107"/>
    </row>
    <row r="17" spans="1:33" s="108" customFormat="1" ht="25" customHeight="1" x14ac:dyDescent="0.15">
      <c r="A17" s="281" t="s">
        <v>797</v>
      </c>
      <c r="B17" s="286" t="s">
        <v>792</v>
      </c>
      <c r="C17" s="286"/>
      <c r="D17" s="286"/>
      <c r="E17" s="286"/>
      <c r="F17" s="286"/>
      <c r="G17" s="286"/>
      <c r="H17" s="302"/>
      <c r="I17" s="292" t="s">
        <v>791</v>
      </c>
      <c r="J17" s="292"/>
      <c r="K17" s="292"/>
      <c r="L17" s="292"/>
      <c r="M17" s="292"/>
      <c r="N17" s="123"/>
      <c r="O17" s="18"/>
      <c r="P17" s="18"/>
      <c r="Q17" s="18"/>
      <c r="R17" s="21"/>
      <c r="S17" s="21"/>
      <c r="T17" s="21"/>
      <c r="U17" s="21"/>
      <c r="V17" s="21"/>
      <c r="W17" s="21"/>
      <c r="X17" s="21"/>
      <c r="Y17" s="21"/>
      <c r="Z17" s="21"/>
      <c r="AA17" s="21"/>
      <c r="AB17" s="21"/>
      <c r="AC17" s="21"/>
      <c r="AD17" s="21"/>
      <c r="AE17" s="21"/>
      <c r="AF17" s="21"/>
      <c r="AG17" s="107"/>
    </row>
    <row r="18" spans="1:33" s="108" customFormat="1" ht="34" customHeight="1" x14ac:dyDescent="0.15">
      <c r="A18" s="282"/>
      <c r="B18" s="31" t="s">
        <v>775</v>
      </c>
      <c r="C18" s="32" t="s">
        <v>713</v>
      </c>
      <c r="D18" s="32" t="s">
        <v>21</v>
      </c>
      <c r="E18" s="32" t="s">
        <v>714</v>
      </c>
      <c r="F18" s="32" t="s">
        <v>715</v>
      </c>
      <c r="G18" s="31" t="s">
        <v>221</v>
      </c>
      <c r="H18" s="302"/>
      <c r="I18" s="124" t="s">
        <v>775</v>
      </c>
      <c r="J18" s="67" t="s">
        <v>713</v>
      </c>
      <c r="K18" s="67" t="s">
        <v>21</v>
      </c>
      <c r="L18" s="67" t="s">
        <v>714</v>
      </c>
      <c r="M18" s="67" t="s">
        <v>715</v>
      </c>
      <c r="N18" s="65"/>
      <c r="O18" s="18"/>
      <c r="P18" s="18"/>
      <c r="Q18" s="18"/>
      <c r="R18" s="21"/>
      <c r="S18" s="21"/>
      <c r="T18" s="21"/>
      <c r="U18" s="21"/>
      <c r="V18" s="21"/>
      <c r="W18" s="21"/>
      <c r="X18" s="21"/>
      <c r="Y18" s="21"/>
      <c r="Z18" s="21"/>
      <c r="AA18" s="21"/>
      <c r="AB18" s="21"/>
      <c r="AC18" s="21"/>
      <c r="AD18" s="21"/>
      <c r="AE18" s="21"/>
      <c r="AF18" s="21"/>
      <c r="AG18" s="107"/>
    </row>
    <row r="19" spans="1:33" s="108" customFormat="1" ht="33" customHeight="1" x14ac:dyDescent="0.15">
      <c r="A19" s="282"/>
      <c r="B19" s="17" t="s">
        <v>220</v>
      </c>
      <c r="C19" s="17">
        <v>11</v>
      </c>
      <c r="D19" s="17">
        <v>20</v>
      </c>
      <c r="E19" s="17">
        <v>14</v>
      </c>
      <c r="F19" s="17">
        <v>11</v>
      </c>
      <c r="G19" s="17">
        <f>SUM(C19:F19)</f>
        <v>56</v>
      </c>
      <c r="H19" s="64"/>
      <c r="I19" s="17" t="s">
        <v>220</v>
      </c>
      <c r="J19" s="27">
        <f>11*100/56</f>
        <v>19.642857142857142</v>
      </c>
      <c r="K19" s="27">
        <f>20*100/56</f>
        <v>35.714285714285715</v>
      </c>
      <c r="L19" s="27">
        <f>14*100/56</f>
        <v>25</v>
      </c>
      <c r="M19" s="27">
        <f>11*100/56</f>
        <v>19.642857142857142</v>
      </c>
      <c r="N19" s="18"/>
      <c r="O19" s="18"/>
      <c r="P19" s="18"/>
      <c r="Q19" s="18"/>
      <c r="R19" s="21"/>
      <c r="S19" s="21"/>
      <c r="T19" s="21"/>
      <c r="U19" s="21"/>
      <c r="V19" s="21"/>
      <c r="W19" s="21"/>
      <c r="X19" s="21"/>
      <c r="Y19" s="21"/>
      <c r="Z19" s="21"/>
      <c r="AA19" s="21"/>
      <c r="AB19" s="21"/>
      <c r="AC19" s="21"/>
      <c r="AD19" s="21"/>
      <c r="AE19" s="21"/>
      <c r="AF19" s="21"/>
      <c r="AG19" s="107"/>
    </row>
    <row r="20" spans="1:33" s="108" customFormat="1" ht="33" customHeight="1" x14ac:dyDescent="0.15">
      <c r="A20" s="282"/>
      <c r="B20" s="17" t="s">
        <v>219</v>
      </c>
      <c r="C20" s="17">
        <v>19</v>
      </c>
      <c r="D20" s="17">
        <v>32</v>
      </c>
      <c r="E20" s="17">
        <v>46</v>
      </c>
      <c r="F20" s="17">
        <v>39</v>
      </c>
      <c r="G20" s="17">
        <f>SUM(C20:F20)</f>
        <v>136</v>
      </c>
      <c r="H20" s="18"/>
      <c r="I20" s="17" t="s">
        <v>219</v>
      </c>
      <c r="J20" s="27">
        <f>19*100/136</f>
        <v>13.970588235294118</v>
      </c>
      <c r="K20" s="27">
        <f>32*100/136</f>
        <v>23.529411764705884</v>
      </c>
      <c r="L20" s="27">
        <f>46*100/136</f>
        <v>33.823529411764703</v>
      </c>
      <c r="M20" s="27">
        <f>39*100/136</f>
        <v>28.676470588235293</v>
      </c>
      <c r="N20" s="18"/>
      <c r="O20" s="18"/>
      <c r="P20" s="18"/>
      <c r="Q20" s="18"/>
      <c r="R20" s="21"/>
      <c r="S20" s="21"/>
      <c r="T20" s="21"/>
      <c r="U20" s="21"/>
      <c r="V20" s="21"/>
      <c r="W20" s="21"/>
      <c r="X20" s="21"/>
      <c r="Y20" s="21"/>
      <c r="Z20" s="21"/>
      <c r="AA20" s="21"/>
      <c r="AB20" s="21"/>
      <c r="AC20" s="21"/>
      <c r="AD20" s="21"/>
      <c r="AE20" s="21"/>
      <c r="AF20" s="21"/>
      <c r="AG20" s="107"/>
    </row>
    <row r="21" spans="1:33" s="108" customFormat="1" ht="33" customHeight="1" x14ac:dyDescent="0.15">
      <c r="A21" s="282"/>
      <c r="B21" s="17" t="s">
        <v>343</v>
      </c>
      <c r="C21" s="17">
        <v>44</v>
      </c>
      <c r="D21" s="17">
        <v>68</v>
      </c>
      <c r="E21" s="17">
        <v>69</v>
      </c>
      <c r="F21" s="17">
        <v>58</v>
      </c>
      <c r="G21" s="17">
        <f>SUM(C21:F21)</f>
        <v>239</v>
      </c>
      <c r="H21" s="65"/>
      <c r="I21" s="17" t="s">
        <v>343</v>
      </c>
      <c r="J21" s="27">
        <f>44*100/239</f>
        <v>18.410041841004183</v>
      </c>
      <c r="K21" s="27">
        <f>68*100/239</f>
        <v>28.451882845188283</v>
      </c>
      <c r="L21" s="27">
        <f>69*100/239</f>
        <v>28.87029288702929</v>
      </c>
      <c r="M21" s="27">
        <f>58*100/239</f>
        <v>24.267782426778243</v>
      </c>
      <c r="N21" s="18"/>
      <c r="O21" s="18"/>
      <c r="P21" s="18"/>
      <c r="Q21" s="18"/>
      <c r="R21" s="21"/>
      <c r="S21" s="21"/>
      <c r="T21" s="21"/>
      <c r="U21" s="21"/>
      <c r="V21" s="21"/>
      <c r="W21" s="21"/>
      <c r="X21" s="21"/>
      <c r="Y21" s="21"/>
      <c r="Z21" s="21"/>
      <c r="AA21" s="21"/>
      <c r="AB21" s="21"/>
      <c r="AC21" s="21"/>
      <c r="AD21" s="21"/>
      <c r="AE21" s="21"/>
      <c r="AF21" s="21"/>
      <c r="AG21" s="107"/>
    </row>
    <row r="22" spans="1:33" s="100" customFormat="1" ht="33" customHeight="1" x14ac:dyDescent="0.15">
      <c r="A22" s="283"/>
      <c r="B22" s="17" t="s">
        <v>221</v>
      </c>
      <c r="C22" s="17"/>
      <c r="D22" s="17"/>
      <c r="E22" s="17"/>
      <c r="F22" s="17"/>
      <c r="G22" s="17"/>
      <c r="H22" s="18"/>
      <c r="I22" s="18"/>
      <c r="J22" s="18"/>
      <c r="K22" s="18"/>
      <c r="L22" s="18"/>
      <c r="M22" s="18"/>
      <c r="N22" s="18"/>
      <c r="O22" s="13"/>
      <c r="P22" s="13"/>
      <c r="Q22" s="13"/>
      <c r="R22" s="13"/>
      <c r="S22" s="13"/>
      <c r="T22" s="13"/>
      <c r="U22" s="13"/>
      <c r="V22" s="13"/>
      <c r="W22" s="13"/>
      <c r="X22" s="13"/>
      <c r="Y22" s="13"/>
      <c r="Z22" s="13"/>
      <c r="AA22" s="13"/>
      <c r="AB22" s="13"/>
      <c r="AC22" s="13"/>
      <c r="AD22" s="13"/>
      <c r="AE22" s="13"/>
      <c r="AF22" s="13"/>
      <c r="AG22" s="99"/>
    </row>
    <row r="23" spans="1:33" s="100" customFormat="1" ht="33" customHeight="1" x14ac:dyDescent="0.15">
      <c r="C23" s="13"/>
      <c r="D23" s="13"/>
      <c r="E23" s="13"/>
      <c r="F23" s="13"/>
      <c r="G23" s="13"/>
      <c r="H23" s="13"/>
      <c r="I23" s="13"/>
      <c r="J23" s="13"/>
      <c r="K23" s="13"/>
      <c r="L23" s="13"/>
      <c r="M23" s="13"/>
      <c r="N23" s="18"/>
      <c r="O23" s="13"/>
      <c r="P23" s="13"/>
      <c r="Q23" s="13"/>
      <c r="R23" s="13"/>
      <c r="S23" s="13"/>
      <c r="T23" s="13"/>
      <c r="U23" s="13"/>
      <c r="V23" s="13"/>
      <c r="W23" s="13"/>
      <c r="X23" s="13"/>
      <c r="Y23" s="13"/>
      <c r="Z23" s="13"/>
      <c r="AA23" s="13"/>
      <c r="AB23" s="13"/>
      <c r="AC23" s="13"/>
      <c r="AD23" s="13"/>
      <c r="AE23" s="13"/>
      <c r="AF23" s="13"/>
      <c r="AG23" s="99"/>
    </row>
    <row r="24" spans="1:33" s="100" customFormat="1" ht="33" customHeight="1" x14ac:dyDescent="0.15">
      <c r="A24" s="281" t="s">
        <v>798</v>
      </c>
      <c r="B24" s="303" t="s">
        <v>792</v>
      </c>
      <c r="C24" s="303"/>
      <c r="D24" s="303"/>
      <c r="E24" s="303"/>
      <c r="F24" s="34"/>
      <c r="G24" s="18"/>
      <c r="H24" s="34"/>
      <c r="I24" s="292" t="s">
        <v>791</v>
      </c>
      <c r="J24" s="292"/>
      <c r="K24" s="292"/>
      <c r="L24" s="292"/>
      <c r="P24" s="38"/>
      <c r="Q24" s="38"/>
      <c r="R24" s="13"/>
      <c r="S24" s="13"/>
      <c r="T24" s="13"/>
      <c r="U24" s="13"/>
      <c r="V24" s="13"/>
      <c r="W24" s="13"/>
      <c r="X24" s="13"/>
      <c r="Y24" s="13"/>
      <c r="Z24" s="13"/>
      <c r="AA24" s="13"/>
      <c r="AB24" s="13"/>
      <c r="AC24" s="13"/>
      <c r="AD24" s="13"/>
      <c r="AE24" s="13"/>
      <c r="AF24" s="13"/>
      <c r="AG24" s="109"/>
    </row>
    <row r="25" spans="1:33" s="100" customFormat="1" ht="33" customHeight="1" x14ac:dyDescent="0.15">
      <c r="A25" s="282"/>
      <c r="B25" s="31" t="s">
        <v>775</v>
      </c>
      <c r="C25" s="32" t="s">
        <v>711</v>
      </c>
      <c r="D25" s="31" t="s">
        <v>13</v>
      </c>
      <c r="E25" s="31" t="s">
        <v>712</v>
      </c>
      <c r="F25" s="51"/>
      <c r="G25" s="51"/>
      <c r="H25" s="51"/>
      <c r="I25" s="31" t="s">
        <v>775</v>
      </c>
      <c r="J25" s="67" t="s">
        <v>711</v>
      </c>
      <c r="K25" s="67" t="s">
        <v>13</v>
      </c>
      <c r="L25" s="67" t="s">
        <v>712</v>
      </c>
      <c r="P25" s="13"/>
      <c r="Q25" s="13"/>
      <c r="R25" s="13"/>
      <c r="S25" s="13"/>
      <c r="T25" s="13"/>
      <c r="U25" s="13"/>
      <c r="V25" s="13"/>
      <c r="W25" s="13"/>
      <c r="X25" s="13"/>
      <c r="Y25" s="13"/>
      <c r="Z25" s="13"/>
      <c r="AA25" s="13"/>
      <c r="AB25" s="13"/>
      <c r="AC25" s="13"/>
      <c r="AD25" s="13"/>
      <c r="AE25" s="13"/>
      <c r="AF25" s="13"/>
      <c r="AG25" s="109"/>
    </row>
    <row r="26" spans="1:33" s="100" customFormat="1" ht="33" customHeight="1" x14ac:dyDescent="0.15">
      <c r="A26" s="282"/>
      <c r="B26" s="17" t="s">
        <v>220</v>
      </c>
      <c r="C26" s="17">
        <v>27</v>
      </c>
      <c r="D26" s="17">
        <v>10</v>
      </c>
      <c r="E26" s="17">
        <v>14</v>
      </c>
      <c r="F26" s="117"/>
      <c r="G26" s="51"/>
      <c r="H26" s="51"/>
      <c r="I26" s="17" t="s">
        <v>220</v>
      </c>
      <c r="J26" s="27">
        <f>27*100/51</f>
        <v>52.941176470588232</v>
      </c>
      <c r="K26" s="27">
        <f>10*100/51</f>
        <v>19.607843137254903</v>
      </c>
      <c r="L26" s="27">
        <f>14*100/51</f>
        <v>27.450980392156861</v>
      </c>
      <c r="P26" s="13"/>
      <c r="Q26" s="13"/>
      <c r="R26" s="13"/>
      <c r="S26" s="13"/>
      <c r="T26" s="13"/>
      <c r="U26" s="13"/>
      <c r="V26" s="13"/>
      <c r="W26" s="13"/>
      <c r="X26" s="13"/>
      <c r="Y26" s="13"/>
      <c r="Z26" s="13"/>
      <c r="AA26" s="13"/>
      <c r="AB26" s="13"/>
      <c r="AC26" s="13"/>
      <c r="AD26" s="13"/>
      <c r="AE26" s="13"/>
      <c r="AF26" s="13"/>
      <c r="AG26" s="109"/>
    </row>
    <row r="27" spans="1:33" s="100" customFormat="1" ht="33" customHeight="1" x14ac:dyDescent="0.15">
      <c r="A27" s="282"/>
      <c r="B27" s="17" t="s">
        <v>219</v>
      </c>
      <c r="C27" s="17">
        <v>85</v>
      </c>
      <c r="D27" s="17">
        <v>29</v>
      </c>
      <c r="E27" s="17">
        <v>30</v>
      </c>
      <c r="F27" s="117"/>
      <c r="G27" s="51"/>
      <c r="H27" s="51"/>
      <c r="I27" s="17" t="s">
        <v>219</v>
      </c>
      <c r="J27" s="27">
        <f>85*100/144</f>
        <v>59.027777777777779</v>
      </c>
      <c r="K27" s="27">
        <f>29*100/144</f>
        <v>20.138888888888889</v>
      </c>
      <c r="L27" s="27">
        <f>30*100/144</f>
        <v>20.833333333333332</v>
      </c>
      <c r="P27" s="13"/>
      <c r="Q27" s="13"/>
      <c r="R27" s="13"/>
      <c r="S27" s="13"/>
      <c r="T27" s="13"/>
      <c r="U27" s="13"/>
      <c r="V27" s="13"/>
      <c r="W27" s="13"/>
      <c r="X27" s="13"/>
      <c r="Y27" s="13"/>
      <c r="Z27" s="13"/>
      <c r="AA27" s="13"/>
      <c r="AB27" s="13"/>
      <c r="AC27" s="13"/>
      <c r="AD27" s="13"/>
      <c r="AE27" s="13"/>
      <c r="AF27" s="13"/>
      <c r="AG27" s="109"/>
    </row>
    <row r="28" spans="1:33" s="100" customFormat="1" ht="33" customHeight="1" x14ac:dyDescent="0.15">
      <c r="A28" s="282"/>
      <c r="B28" s="17" t="s">
        <v>343</v>
      </c>
      <c r="C28" s="17">
        <v>89</v>
      </c>
      <c r="D28" s="17">
        <v>20</v>
      </c>
      <c r="E28" s="17">
        <v>28</v>
      </c>
      <c r="F28" s="117"/>
      <c r="G28" s="21"/>
      <c r="H28" s="21"/>
      <c r="I28" s="17" t="s">
        <v>343</v>
      </c>
      <c r="J28" s="27">
        <f>89*100/137</f>
        <v>64.96350364963503</v>
      </c>
      <c r="K28" s="27">
        <f>20*100/137</f>
        <v>14.598540145985401</v>
      </c>
      <c r="L28" s="27">
        <f>28*100/137</f>
        <v>20.437956204379564</v>
      </c>
      <c r="N28" s="64"/>
      <c r="O28" s="64"/>
      <c r="P28" s="13"/>
      <c r="Q28" s="13"/>
      <c r="R28" s="13"/>
      <c r="S28" s="13"/>
      <c r="T28" s="13"/>
      <c r="U28" s="13"/>
      <c r="V28" s="13"/>
      <c r="W28" s="13"/>
      <c r="X28" s="13"/>
      <c r="Y28" s="13"/>
      <c r="Z28" s="13"/>
      <c r="AA28" s="13"/>
      <c r="AB28" s="13"/>
      <c r="AC28" s="13"/>
      <c r="AD28" s="13"/>
      <c r="AE28" s="13"/>
      <c r="AF28" s="13"/>
      <c r="AG28" s="109"/>
    </row>
    <row r="29" spans="1:33" s="100" customFormat="1" ht="33" customHeight="1" x14ac:dyDescent="0.15">
      <c r="A29" s="283"/>
      <c r="B29" s="17" t="s">
        <v>221</v>
      </c>
      <c r="C29" s="17"/>
      <c r="D29" s="17"/>
      <c r="E29" s="17"/>
      <c r="F29" s="38"/>
      <c r="G29" s="38"/>
      <c r="H29" s="38"/>
      <c r="I29" s="38"/>
      <c r="J29" s="38"/>
      <c r="K29" s="36"/>
      <c r="L29" s="36"/>
      <c r="M29" s="13"/>
      <c r="N29" s="13"/>
      <c r="O29" s="13"/>
      <c r="P29" s="13"/>
      <c r="Q29" s="13"/>
      <c r="R29" s="13"/>
      <c r="S29" s="13"/>
      <c r="T29" s="13"/>
      <c r="U29" s="13"/>
      <c r="V29" s="13"/>
      <c r="W29" s="13"/>
      <c r="X29" s="13"/>
      <c r="Y29" s="13"/>
      <c r="Z29" s="13"/>
      <c r="AA29" s="13"/>
      <c r="AB29" s="13"/>
      <c r="AC29" s="13"/>
      <c r="AD29" s="13"/>
      <c r="AE29" s="13"/>
      <c r="AF29" s="13"/>
      <c r="AG29" s="109"/>
    </row>
    <row r="30" spans="1:33" s="100" customFormat="1" ht="33" customHeight="1" x14ac:dyDescent="0.15">
      <c r="A30" s="16"/>
      <c r="H30" s="38"/>
      <c r="I30" s="38"/>
      <c r="T30" s="13"/>
      <c r="U30" s="13"/>
      <c r="V30" s="13"/>
      <c r="W30" s="13"/>
      <c r="X30" s="13"/>
      <c r="Y30" s="13"/>
      <c r="Z30" s="13"/>
      <c r="AA30" s="13"/>
      <c r="AB30" s="13"/>
      <c r="AC30" s="13"/>
      <c r="AD30" s="13"/>
      <c r="AE30" s="13"/>
      <c r="AF30" s="13"/>
      <c r="AG30" s="109"/>
    </row>
    <row r="31" spans="1:33" s="100" customFormat="1" ht="33" customHeight="1" x14ac:dyDescent="0.15">
      <c r="A31" s="281" t="s">
        <v>799</v>
      </c>
      <c r="B31" s="286" t="s">
        <v>792</v>
      </c>
      <c r="C31" s="286"/>
      <c r="D31" s="286"/>
      <c r="E31" s="286"/>
      <c r="H31" s="13"/>
      <c r="I31" s="286" t="s">
        <v>791</v>
      </c>
      <c r="J31" s="286"/>
      <c r="K31" s="286"/>
      <c r="L31" s="286"/>
      <c r="T31" s="13"/>
      <c r="U31" s="13"/>
      <c r="V31" s="13"/>
      <c r="W31" s="13"/>
      <c r="X31" s="13"/>
      <c r="Y31" s="13"/>
      <c r="Z31" s="13"/>
      <c r="AA31" s="13"/>
      <c r="AB31" s="13"/>
      <c r="AC31" s="13"/>
      <c r="AD31" s="13"/>
      <c r="AE31" s="13"/>
      <c r="AF31" s="13"/>
      <c r="AG31" s="109"/>
    </row>
    <row r="32" spans="1:33" s="100" customFormat="1" ht="33" customHeight="1" x14ac:dyDescent="0.15">
      <c r="A32" s="282"/>
      <c r="B32" s="31" t="s">
        <v>775</v>
      </c>
      <c r="C32" s="82" t="s">
        <v>711</v>
      </c>
      <c r="D32" s="82" t="s">
        <v>13</v>
      </c>
      <c r="E32" s="82" t="s">
        <v>712</v>
      </c>
      <c r="H32" s="13"/>
      <c r="I32" s="31" t="s">
        <v>775</v>
      </c>
      <c r="J32" s="82" t="s">
        <v>711</v>
      </c>
      <c r="K32" s="82" t="s">
        <v>13</v>
      </c>
      <c r="L32" s="82" t="s">
        <v>712</v>
      </c>
      <c r="T32" s="13"/>
      <c r="U32" s="13"/>
      <c r="V32" s="13"/>
      <c r="W32" s="13"/>
      <c r="X32" s="13"/>
      <c r="Y32" s="13"/>
      <c r="Z32" s="13"/>
      <c r="AA32" s="13"/>
      <c r="AB32" s="13"/>
      <c r="AC32" s="13"/>
      <c r="AD32" s="13"/>
      <c r="AE32" s="13"/>
      <c r="AF32" s="13"/>
      <c r="AG32" s="109"/>
    </row>
    <row r="33" spans="1:33" s="100" customFormat="1" ht="33" customHeight="1" x14ac:dyDescent="0.15">
      <c r="A33" s="282"/>
      <c r="B33" s="17" t="s">
        <v>220</v>
      </c>
      <c r="C33" s="68"/>
      <c r="D33" s="68"/>
      <c r="E33" s="68"/>
      <c r="H33" s="13"/>
      <c r="I33" s="17" t="s">
        <v>220</v>
      </c>
      <c r="J33" s="68"/>
      <c r="K33" s="68"/>
      <c r="L33" s="68"/>
      <c r="T33" s="13"/>
      <c r="U33" s="13"/>
      <c r="V33" s="13"/>
      <c r="W33" s="13"/>
      <c r="X33" s="13"/>
      <c r="Y33" s="13"/>
      <c r="Z33" s="13"/>
      <c r="AA33" s="13"/>
      <c r="AB33" s="13"/>
      <c r="AC33" s="13"/>
      <c r="AD33" s="13"/>
      <c r="AE33" s="13"/>
      <c r="AF33" s="13"/>
      <c r="AG33" s="109"/>
    </row>
    <row r="34" spans="1:33" s="100" customFormat="1" ht="33" customHeight="1" x14ac:dyDescent="0.15">
      <c r="A34" s="282"/>
      <c r="B34" s="17" t="s">
        <v>219</v>
      </c>
      <c r="C34" s="68"/>
      <c r="D34" s="68"/>
      <c r="E34" s="68"/>
      <c r="H34" s="13"/>
      <c r="I34" s="17" t="s">
        <v>219</v>
      </c>
      <c r="J34" s="68"/>
      <c r="K34" s="68"/>
      <c r="L34" s="68"/>
      <c r="T34" s="13"/>
      <c r="U34" s="13"/>
      <c r="V34" s="13"/>
      <c r="W34" s="13"/>
      <c r="X34" s="13"/>
      <c r="Y34" s="13"/>
      <c r="Z34" s="13"/>
      <c r="AA34" s="13"/>
      <c r="AB34" s="13"/>
      <c r="AC34" s="13"/>
      <c r="AD34" s="13"/>
      <c r="AE34" s="13"/>
      <c r="AF34" s="13"/>
      <c r="AG34" s="109"/>
    </row>
    <row r="35" spans="1:33" s="100" customFormat="1" ht="33" customHeight="1" x14ac:dyDescent="0.15">
      <c r="A35" s="282"/>
      <c r="B35" s="17" t="s">
        <v>343</v>
      </c>
      <c r="C35" s="68"/>
      <c r="D35" s="68"/>
      <c r="E35" s="68"/>
      <c r="F35" s="13"/>
      <c r="G35" s="38"/>
      <c r="H35" s="38"/>
      <c r="I35" s="17" t="s">
        <v>343</v>
      </c>
      <c r="J35" s="68"/>
      <c r="K35" s="68"/>
      <c r="L35" s="68"/>
      <c r="M35" s="13"/>
      <c r="N35" s="13"/>
      <c r="O35" s="13"/>
      <c r="P35" s="13"/>
      <c r="Q35" s="13"/>
      <c r="R35" s="13"/>
      <c r="S35" s="13"/>
      <c r="T35" s="13"/>
      <c r="U35" s="13"/>
      <c r="V35" s="13"/>
      <c r="W35" s="13"/>
      <c r="X35" s="13"/>
      <c r="Y35" s="13"/>
      <c r="Z35" s="13"/>
      <c r="AA35" s="13"/>
      <c r="AB35" s="13"/>
      <c r="AC35" s="13"/>
      <c r="AD35" s="13"/>
      <c r="AE35" s="13"/>
      <c r="AF35" s="13"/>
      <c r="AG35" s="109"/>
    </row>
    <row r="36" spans="1:33" s="100" customFormat="1" ht="33" customHeight="1" x14ac:dyDescent="0.15">
      <c r="A36" s="283"/>
      <c r="B36" s="17" t="s">
        <v>221</v>
      </c>
      <c r="C36" s="17"/>
      <c r="D36" s="17"/>
      <c r="E36" s="17"/>
      <c r="F36" s="38"/>
      <c r="G36" s="38"/>
      <c r="H36" s="38"/>
      <c r="I36" s="38"/>
      <c r="J36" s="38"/>
      <c r="K36" s="38"/>
      <c r="L36" s="38"/>
      <c r="M36" s="13"/>
      <c r="N36" s="13"/>
      <c r="O36" s="13"/>
      <c r="P36" s="13"/>
      <c r="Q36" s="13"/>
      <c r="R36" s="13"/>
      <c r="S36" s="13"/>
      <c r="T36" s="13"/>
      <c r="U36" s="13"/>
      <c r="V36" s="13"/>
      <c r="W36" s="13"/>
      <c r="X36" s="13"/>
      <c r="Y36" s="13"/>
      <c r="Z36" s="13"/>
      <c r="AA36" s="13"/>
      <c r="AB36" s="13"/>
      <c r="AC36" s="13"/>
      <c r="AD36" s="13"/>
      <c r="AE36" s="13"/>
      <c r="AF36" s="13"/>
      <c r="AG36" s="109"/>
    </row>
    <row r="37" spans="1:33" s="100" customFormat="1" ht="33" customHeight="1" x14ac:dyDescent="0.15">
      <c r="A37" s="37"/>
      <c r="N37" s="13"/>
      <c r="O37" s="13"/>
      <c r="P37" s="13"/>
      <c r="Q37" s="13"/>
      <c r="R37" s="13"/>
      <c r="S37" s="13"/>
      <c r="T37" s="13"/>
      <c r="U37" s="13"/>
      <c r="V37" s="13"/>
      <c r="W37" s="13"/>
      <c r="X37" s="13"/>
      <c r="Y37" s="13"/>
      <c r="Z37" s="13"/>
      <c r="AA37" s="13"/>
      <c r="AB37" s="13"/>
      <c r="AC37" s="13"/>
      <c r="AD37" s="13"/>
      <c r="AE37" s="13"/>
      <c r="AF37" s="13"/>
      <c r="AG37" s="109"/>
    </row>
    <row r="38" spans="1:33" s="100" customFormat="1" ht="33" customHeight="1" x14ac:dyDescent="0.15">
      <c r="A38" s="281" t="s">
        <v>793</v>
      </c>
      <c r="B38" s="286" t="s">
        <v>792</v>
      </c>
      <c r="C38" s="286"/>
      <c r="D38" s="286"/>
      <c r="E38" s="286"/>
      <c r="F38" s="286"/>
      <c r="G38" s="286"/>
      <c r="I38" s="310" t="s">
        <v>791</v>
      </c>
      <c r="J38" s="311"/>
      <c r="K38" s="311"/>
      <c r="L38" s="311"/>
      <c r="M38" s="311"/>
      <c r="N38" s="311"/>
      <c r="O38" s="311"/>
      <c r="P38" s="311"/>
      <c r="Q38" s="311"/>
      <c r="R38" s="312"/>
      <c r="T38" s="13"/>
      <c r="U38" s="13"/>
      <c r="V38" s="13"/>
      <c r="W38" s="13"/>
      <c r="X38" s="13"/>
      <c r="Y38" s="13"/>
      <c r="Z38" s="13"/>
      <c r="AA38" s="13"/>
      <c r="AB38" s="13"/>
      <c r="AC38" s="13"/>
      <c r="AD38" s="13"/>
      <c r="AE38" s="13"/>
      <c r="AF38" s="13"/>
      <c r="AG38" s="109"/>
    </row>
    <row r="39" spans="1:33" s="100" customFormat="1" ht="33" customHeight="1" x14ac:dyDescent="0.15">
      <c r="A39" s="282"/>
      <c r="B39" s="31" t="s">
        <v>775</v>
      </c>
      <c r="C39" s="31" t="s">
        <v>716</v>
      </c>
      <c r="D39" s="32" t="s">
        <v>12</v>
      </c>
      <c r="E39" s="32" t="s">
        <v>717</v>
      </c>
      <c r="F39" s="32" t="s">
        <v>738</v>
      </c>
      <c r="G39" s="32" t="s">
        <v>702</v>
      </c>
      <c r="I39" s="125"/>
      <c r="J39" s="67" t="s">
        <v>716</v>
      </c>
      <c r="K39" s="124" t="s">
        <v>12</v>
      </c>
      <c r="L39" s="124" t="s">
        <v>718</v>
      </c>
      <c r="M39" s="124" t="s">
        <v>717</v>
      </c>
      <c r="N39" s="124" t="s">
        <v>718</v>
      </c>
      <c r="O39" s="32" t="s">
        <v>738</v>
      </c>
      <c r="P39" s="32" t="s">
        <v>718</v>
      </c>
      <c r="Q39" s="32" t="s">
        <v>702</v>
      </c>
      <c r="R39" s="124" t="s">
        <v>718</v>
      </c>
      <c r="T39" s="13"/>
      <c r="U39" s="13"/>
      <c r="V39" s="13"/>
      <c r="W39" s="13"/>
      <c r="X39" s="13"/>
      <c r="Y39" s="13"/>
      <c r="Z39" s="13"/>
      <c r="AA39" s="13"/>
      <c r="AB39" s="13"/>
      <c r="AC39" s="13"/>
      <c r="AD39" s="13"/>
      <c r="AE39" s="13"/>
      <c r="AF39" s="13"/>
      <c r="AG39" s="109"/>
    </row>
    <row r="40" spans="1:33" s="100" customFormat="1" ht="33" customHeight="1" x14ac:dyDescent="0.15">
      <c r="A40" s="282"/>
      <c r="B40" s="17" t="s">
        <v>220</v>
      </c>
      <c r="C40" s="17">
        <v>166</v>
      </c>
      <c r="D40" s="17">
        <v>56</v>
      </c>
      <c r="E40" s="17">
        <v>51</v>
      </c>
      <c r="F40" s="17">
        <v>8</v>
      </c>
      <c r="G40" s="17">
        <v>8</v>
      </c>
      <c r="I40" s="61" t="s">
        <v>220</v>
      </c>
      <c r="J40" s="17">
        <v>166</v>
      </c>
      <c r="K40" s="27">
        <v>33.700000000000003</v>
      </c>
      <c r="L40" s="68">
        <v>66.3</v>
      </c>
      <c r="M40" s="27">
        <v>30.7</v>
      </c>
      <c r="N40" s="68">
        <v>69.3</v>
      </c>
      <c r="O40" s="68">
        <v>4.8</v>
      </c>
      <c r="P40" s="68">
        <v>95.2</v>
      </c>
      <c r="Q40" s="68">
        <v>4.8</v>
      </c>
      <c r="R40" s="68">
        <v>95.2</v>
      </c>
      <c r="T40" s="13"/>
      <c r="U40" s="13"/>
      <c r="V40" s="13"/>
      <c r="W40" s="13"/>
      <c r="X40" s="13"/>
      <c r="Y40" s="13"/>
      <c r="Z40" s="13"/>
      <c r="AA40" s="13"/>
      <c r="AB40" s="13"/>
      <c r="AC40" s="13"/>
      <c r="AD40" s="13"/>
      <c r="AE40" s="13"/>
      <c r="AF40" s="13"/>
      <c r="AG40" s="109"/>
    </row>
    <row r="41" spans="1:33" s="100" customFormat="1" ht="33" customHeight="1" x14ac:dyDescent="0.15">
      <c r="A41" s="282"/>
      <c r="B41" s="17" t="s">
        <v>219</v>
      </c>
      <c r="C41" s="17">
        <v>476</v>
      </c>
      <c r="D41" s="17">
        <v>136</v>
      </c>
      <c r="E41" s="17">
        <v>144</v>
      </c>
      <c r="F41" s="17">
        <v>57</v>
      </c>
      <c r="G41" s="17">
        <v>38</v>
      </c>
      <c r="I41" s="61" t="s">
        <v>219</v>
      </c>
      <c r="J41" s="17">
        <v>476</v>
      </c>
      <c r="K41" s="27">
        <v>28.6</v>
      </c>
      <c r="L41" s="68">
        <v>71.400000000000006</v>
      </c>
      <c r="M41" s="27">
        <v>30.3</v>
      </c>
      <c r="N41" s="68">
        <v>69.7</v>
      </c>
      <c r="O41" s="68">
        <v>12</v>
      </c>
      <c r="P41" s="68">
        <v>88</v>
      </c>
      <c r="Q41" s="68">
        <v>8</v>
      </c>
      <c r="R41" s="68">
        <v>92</v>
      </c>
      <c r="T41" s="13"/>
      <c r="U41" s="13"/>
      <c r="V41" s="13"/>
      <c r="W41" s="13"/>
      <c r="X41" s="13"/>
      <c r="Y41" s="13"/>
      <c r="Z41" s="13"/>
      <c r="AA41" s="13"/>
      <c r="AB41" s="13"/>
      <c r="AC41" s="13"/>
      <c r="AD41" s="13"/>
      <c r="AE41" s="13"/>
      <c r="AF41" s="13"/>
      <c r="AG41" s="109"/>
    </row>
    <row r="42" spans="1:33" s="100" customFormat="1" ht="33" customHeight="1" x14ac:dyDescent="0.15">
      <c r="A42" s="283"/>
      <c r="B42" s="17" t="s">
        <v>343</v>
      </c>
      <c r="C42" s="17">
        <v>678</v>
      </c>
      <c r="D42" s="17">
        <v>239</v>
      </c>
      <c r="E42" s="17">
        <v>137</v>
      </c>
      <c r="F42" s="17">
        <v>42</v>
      </c>
      <c r="G42" s="17">
        <v>32</v>
      </c>
      <c r="H42" s="38"/>
      <c r="I42" s="61" t="s">
        <v>343</v>
      </c>
      <c r="J42" s="17">
        <v>678</v>
      </c>
      <c r="K42" s="27">
        <v>35.299999999999997</v>
      </c>
      <c r="L42" s="68">
        <v>64.7</v>
      </c>
      <c r="M42" s="27">
        <v>20.2</v>
      </c>
      <c r="N42" s="68">
        <v>79.8</v>
      </c>
      <c r="O42" s="68">
        <v>6.2</v>
      </c>
      <c r="P42" s="68">
        <v>93.8</v>
      </c>
      <c r="Q42" s="68">
        <v>4.7</v>
      </c>
      <c r="R42" s="68">
        <v>95.3</v>
      </c>
      <c r="T42" s="13"/>
      <c r="U42" s="13"/>
      <c r="V42" s="13"/>
      <c r="W42" s="13"/>
      <c r="X42" s="13"/>
      <c r="Y42" s="13"/>
      <c r="Z42" s="13"/>
      <c r="AA42" s="13"/>
      <c r="AB42" s="13"/>
      <c r="AC42" s="13"/>
      <c r="AD42" s="13"/>
      <c r="AE42" s="13"/>
      <c r="AF42" s="13"/>
      <c r="AG42" s="109"/>
    </row>
    <row r="43" spans="1:33" s="100" customFormat="1" ht="33" customHeight="1" x14ac:dyDescent="0.15">
      <c r="A43" s="16"/>
      <c r="B43" s="38"/>
      <c r="C43" s="38"/>
      <c r="D43" s="38"/>
      <c r="E43" s="38"/>
      <c r="F43" s="38"/>
      <c r="G43" s="38"/>
      <c r="H43" s="38"/>
      <c r="I43" s="38"/>
      <c r="J43" s="38"/>
      <c r="K43" s="38"/>
      <c r="L43" s="13"/>
      <c r="M43" s="13"/>
      <c r="N43" s="13"/>
      <c r="O43" s="13"/>
      <c r="P43" s="13"/>
      <c r="Q43" s="119"/>
      <c r="R43" s="13"/>
      <c r="S43" s="13"/>
      <c r="T43" s="13"/>
      <c r="U43" s="13"/>
      <c r="V43" s="13"/>
      <c r="W43" s="13"/>
      <c r="X43" s="13"/>
      <c r="Y43" s="13"/>
      <c r="Z43" s="13"/>
      <c r="AA43" s="13"/>
      <c r="AB43" s="13"/>
      <c r="AC43" s="13"/>
      <c r="AD43" s="13"/>
      <c r="AE43" s="13"/>
      <c r="AF43" s="13"/>
      <c r="AG43" s="109"/>
    </row>
    <row r="44" spans="1:33" s="100" customFormat="1" ht="33" customHeight="1" x14ac:dyDescent="0.15">
      <c r="A44" s="304" t="s">
        <v>794</v>
      </c>
      <c r="B44" s="40" t="s">
        <v>786</v>
      </c>
      <c r="C44" s="41" t="s">
        <v>698</v>
      </c>
      <c r="D44" s="42" t="s">
        <v>699</v>
      </c>
      <c r="E44" s="42" t="s">
        <v>700</v>
      </c>
      <c r="F44" s="42" t="s">
        <v>701</v>
      </c>
      <c r="G44" s="42" t="s">
        <v>738</v>
      </c>
      <c r="H44" s="42" t="s">
        <v>702</v>
      </c>
      <c r="I44" s="42" t="s">
        <v>739</v>
      </c>
      <c r="J44" s="42" t="s">
        <v>740</v>
      </c>
      <c r="K44" s="42" t="s">
        <v>26</v>
      </c>
      <c r="L44" s="42" t="s">
        <v>344</v>
      </c>
      <c r="M44" s="42" t="s">
        <v>345</v>
      </c>
      <c r="N44" s="42" t="s">
        <v>706</v>
      </c>
      <c r="O44" s="42" t="s">
        <v>741</v>
      </c>
      <c r="P44" s="42" t="s">
        <v>742</v>
      </c>
      <c r="Q44" s="43" t="s">
        <v>708</v>
      </c>
      <c r="R44" s="251" t="s">
        <v>716</v>
      </c>
      <c r="S44" s="13"/>
      <c r="W44" s="13"/>
      <c r="X44" s="13"/>
      <c r="Y44" s="13"/>
      <c r="Z44" s="13"/>
      <c r="AA44" s="13"/>
      <c r="AB44" s="13"/>
      <c r="AC44" s="13"/>
      <c r="AD44" s="13"/>
      <c r="AE44" s="13"/>
      <c r="AF44" s="13"/>
      <c r="AG44" s="109"/>
    </row>
    <row r="45" spans="1:33" s="100" customFormat="1" ht="33" customHeight="1" x14ac:dyDescent="0.15">
      <c r="A45" s="305"/>
      <c r="B45" s="50" t="s">
        <v>747</v>
      </c>
      <c r="C45" s="44">
        <v>6</v>
      </c>
      <c r="D45" s="18">
        <v>20</v>
      </c>
      <c r="E45" s="18">
        <v>1</v>
      </c>
      <c r="F45" s="18">
        <v>27</v>
      </c>
      <c r="G45" s="18">
        <v>20</v>
      </c>
      <c r="H45" s="18">
        <v>17</v>
      </c>
      <c r="I45" s="18">
        <v>4</v>
      </c>
      <c r="J45" s="18">
        <v>0</v>
      </c>
      <c r="K45" s="18">
        <v>0</v>
      </c>
      <c r="L45" s="18">
        <v>10</v>
      </c>
      <c r="M45" s="18">
        <v>4</v>
      </c>
      <c r="N45" s="18">
        <v>14</v>
      </c>
      <c r="O45" s="18">
        <v>22</v>
      </c>
      <c r="P45" s="18">
        <v>17</v>
      </c>
      <c r="Q45" s="45">
        <v>0</v>
      </c>
      <c r="R45" s="13">
        <v>162</v>
      </c>
      <c r="S45" s="13"/>
      <c r="W45" s="13"/>
      <c r="X45" s="13"/>
      <c r="Y45" s="13"/>
      <c r="Z45" s="13"/>
      <c r="AA45" s="13"/>
      <c r="AB45" s="13"/>
      <c r="AC45" s="13"/>
      <c r="AD45" s="13"/>
      <c r="AE45" s="13"/>
      <c r="AF45" s="13"/>
      <c r="AG45" s="109"/>
    </row>
    <row r="46" spans="1:33" s="100" customFormat="1" ht="33" customHeight="1" x14ac:dyDescent="0.15">
      <c r="A46" s="305"/>
      <c r="B46" s="50" t="s">
        <v>748</v>
      </c>
      <c r="C46" s="44">
        <v>2</v>
      </c>
      <c r="D46" s="18">
        <v>7</v>
      </c>
      <c r="E46" s="18">
        <v>1</v>
      </c>
      <c r="F46" s="18">
        <v>2</v>
      </c>
      <c r="G46" s="18">
        <v>6</v>
      </c>
      <c r="H46" s="18">
        <v>3</v>
      </c>
      <c r="I46" s="18">
        <v>5</v>
      </c>
      <c r="J46" s="18">
        <v>0</v>
      </c>
      <c r="K46" s="18">
        <v>0</v>
      </c>
      <c r="L46" s="18">
        <v>2</v>
      </c>
      <c r="M46" s="18">
        <v>0</v>
      </c>
      <c r="N46" s="18">
        <v>6</v>
      </c>
      <c r="O46" s="18">
        <v>2</v>
      </c>
      <c r="P46" s="18">
        <v>2</v>
      </c>
      <c r="Q46" s="45">
        <v>4</v>
      </c>
      <c r="R46" s="13">
        <v>42</v>
      </c>
      <c r="S46" s="13"/>
      <c r="W46" s="13"/>
      <c r="X46" s="13"/>
      <c r="Y46" s="13"/>
      <c r="Z46" s="13"/>
      <c r="AA46" s="13"/>
      <c r="AB46" s="13"/>
      <c r="AC46" s="13"/>
      <c r="AD46" s="13"/>
      <c r="AE46" s="13"/>
      <c r="AF46" s="13"/>
      <c r="AG46" s="109"/>
    </row>
    <row r="47" spans="1:33" s="100" customFormat="1" ht="33" customHeight="1" x14ac:dyDescent="0.15">
      <c r="A47" s="305"/>
      <c r="B47" s="50" t="s">
        <v>749</v>
      </c>
      <c r="C47" s="44">
        <v>32</v>
      </c>
      <c r="D47" s="18">
        <v>65</v>
      </c>
      <c r="E47" s="18">
        <v>10</v>
      </c>
      <c r="F47" s="18">
        <v>19</v>
      </c>
      <c r="G47" s="18">
        <v>36</v>
      </c>
      <c r="H47" s="18">
        <v>24</v>
      </c>
      <c r="I47" s="18">
        <v>40</v>
      </c>
      <c r="J47" s="18">
        <v>2</v>
      </c>
      <c r="K47" s="18">
        <v>0</v>
      </c>
      <c r="L47" s="18">
        <v>11</v>
      </c>
      <c r="M47" s="18">
        <v>29</v>
      </c>
      <c r="N47" s="18">
        <v>26</v>
      </c>
      <c r="O47" s="18">
        <v>36</v>
      </c>
      <c r="P47" s="18">
        <v>40</v>
      </c>
      <c r="Q47" s="45">
        <v>33</v>
      </c>
      <c r="R47" s="13">
        <v>403</v>
      </c>
      <c r="S47" s="13"/>
      <c r="W47" s="13"/>
      <c r="X47" s="13"/>
      <c r="Y47" s="13"/>
      <c r="Z47" s="13"/>
      <c r="AA47" s="13"/>
      <c r="AB47" s="13"/>
      <c r="AC47" s="13"/>
      <c r="AD47" s="13"/>
      <c r="AE47" s="13"/>
      <c r="AF47" s="13"/>
      <c r="AG47" s="109"/>
    </row>
    <row r="48" spans="1:33" s="100" customFormat="1" ht="33" customHeight="1" x14ac:dyDescent="0.15">
      <c r="A48" s="305"/>
      <c r="B48" s="50" t="s">
        <v>757</v>
      </c>
      <c r="C48" s="44">
        <v>47</v>
      </c>
      <c r="D48" s="18">
        <v>54</v>
      </c>
      <c r="E48" s="18">
        <v>28</v>
      </c>
      <c r="F48" s="18">
        <v>11</v>
      </c>
      <c r="G48" s="18">
        <v>26</v>
      </c>
      <c r="H48" s="18">
        <v>23</v>
      </c>
      <c r="I48" s="18">
        <v>29</v>
      </c>
      <c r="J48" s="18">
        <v>2</v>
      </c>
      <c r="K48" s="18">
        <v>1</v>
      </c>
      <c r="L48" s="18">
        <v>1</v>
      </c>
      <c r="M48" s="18">
        <v>3</v>
      </c>
      <c r="N48" s="18">
        <v>11</v>
      </c>
      <c r="O48" s="18">
        <v>17</v>
      </c>
      <c r="P48" s="18">
        <v>30</v>
      </c>
      <c r="Q48" s="45">
        <v>35</v>
      </c>
      <c r="R48" s="13">
        <v>318</v>
      </c>
      <c r="S48" s="13"/>
      <c r="W48" s="13"/>
      <c r="X48" s="13"/>
      <c r="Y48" s="13"/>
      <c r="Z48" s="13"/>
      <c r="AA48" s="13"/>
      <c r="AB48" s="13"/>
      <c r="AC48" s="13"/>
      <c r="AD48" s="13"/>
      <c r="AE48" s="13"/>
      <c r="AF48" s="13"/>
      <c r="AG48" s="109"/>
    </row>
    <row r="49" spans="1:33" s="100" customFormat="1" ht="33" customHeight="1" x14ac:dyDescent="0.15">
      <c r="A49" s="305"/>
      <c r="B49" s="52" t="s">
        <v>756</v>
      </c>
      <c r="C49" s="46">
        <v>59</v>
      </c>
      <c r="D49" s="47">
        <v>56</v>
      </c>
      <c r="E49" s="47">
        <v>19</v>
      </c>
      <c r="F49" s="47">
        <v>14</v>
      </c>
      <c r="G49" s="47">
        <v>20</v>
      </c>
      <c r="H49" s="47">
        <v>12</v>
      </c>
      <c r="I49" s="47">
        <v>45</v>
      </c>
      <c r="J49" s="47">
        <v>4</v>
      </c>
      <c r="K49" s="47">
        <v>0</v>
      </c>
      <c r="L49" s="47">
        <v>17</v>
      </c>
      <c r="M49" s="47">
        <v>18</v>
      </c>
      <c r="N49" s="47">
        <v>17</v>
      </c>
      <c r="O49" s="47">
        <v>43</v>
      </c>
      <c r="P49" s="47">
        <v>40</v>
      </c>
      <c r="Q49" s="48">
        <v>21</v>
      </c>
      <c r="R49" s="13">
        <v>385</v>
      </c>
      <c r="S49" s="13"/>
      <c r="W49" s="13"/>
      <c r="X49" s="13"/>
      <c r="Y49" s="13"/>
      <c r="Z49" s="13"/>
      <c r="AA49" s="13"/>
      <c r="AB49" s="13"/>
      <c r="AC49" s="13"/>
      <c r="AD49" s="13"/>
      <c r="AE49" s="13"/>
      <c r="AF49" s="13"/>
      <c r="AG49" s="109"/>
    </row>
    <row r="50" spans="1:33" s="100" customFormat="1" ht="33" customHeight="1" x14ac:dyDescent="0.15">
      <c r="A50" s="34"/>
      <c r="B50" s="38"/>
      <c r="C50" s="18"/>
      <c r="D50" s="18"/>
      <c r="E50" s="18"/>
      <c r="F50" s="18"/>
      <c r="G50" s="18"/>
      <c r="H50" s="18"/>
      <c r="I50" s="18"/>
      <c r="J50" s="18"/>
      <c r="K50" s="18"/>
      <c r="L50" s="18"/>
      <c r="M50" s="18"/>
      <c r="N50" s="18"/>
      <c r="O50" s="18"/>
      <c r="P50" s="18"/>
      <c r="Q50" s="18"/>
      <c r="R50" s="21"/>
      <c r="S50" s="13"/>
      <c r="W50" s="13"/>
      <c r="X50" s="13"/>
      <c r="Y50" s="13"/>
      <c r="Z50" s="13"/>
      <c r="AA50" s="13"/>
      <c r="AB50" s="13"/>
      <c r="AC50" s="13"/>
      <c r="AD50" s="13"/>
      <c r="AE50" s="13"/>
      <c r="AF50" s="13"/>
      <c r="AG50" s="109"/>
    </row>
    <row r="51" spans="1:33" s="100" customFormat="1" ht="33" customHeight="1" x14ac:dyDescent="0.15">
      <c r="A51" s="306" t="s">
        <v>795</v>
      </c>
      <c r="B51" s="288" t="s">
        <v>792</v>
      </c>
      <c r="C51" s="288"/>
      <c r="D51" s="288"/>
      <c r="E51" s="288"/>
      <c r="F51" s="288"/>
      <c r="G51" s="288"/>
      <c r="I51" s="286" t="s">
        <v>1366</v>
      </c>
      <c r="J51" s="286"/>
      <c r="K51" s="286"/>
      <c r="L51" s="286"/>
      <c r="M51" s="286"/>
      <c r="N51" s="286"/>
      <c r="O51" s="281" t="s">
        <v>716</v>
      </c>
      <c r="P51" s="13"/>
      <c r="Q51" s="13"/>
      <c r="R51" s="13"/>
      <c r="S51" s="13"/>
      <c r="T51" s="13"/>
      <c r="U51" s="13"/>
      <c r="V51" s="13"/>
      <c r="W51" s="13"/>
      <c r="X51" s="13"/>
      <c r="Y51" s="13"/>
      <c r="Z51" s="13"/>
      <c r="AA51" s="13"/>
      <c r="AB51" s="13"/>
      <c r="AC51" s="13"/>
      <c r="AD51" s="13"/>
      <c r="AE51" s="13"/>
      <c r="AF51" s="13"/>
      <c r="AG51" s="109"/>
    </row>
    <row r="52" spans="1:33" s="100" customFormat="1" ht="33" customHeight="1" x14ac:dyDescent="0.15">
      <c r="A52" s="306"/>
      <c r="B52" s="40" t="s">
        <v>800</v>
      </c>
      <c r="C52" s="41" t="s">
        <v>698</v>
      </c>
      <c r="D52" s="42" t="s">
        <v>717</v>
      </c>
      <c r="E52" s="42" t="s">
        <v>12</v>
      </c>
      <c r="F52" s="43" t="s">
        <v>752</v>
      </c>
      <c r="G52" s="259" t="s">
        <v>743</v>
      </c>
      <c r="I52" s="258" t="s">
        <v>800</v>
      </c>
      <c r="J52" s="257" t="s">
        <v>698</v>
      </c>
      <c r="K52" s="257" t="s">
        <v>717</v>
      </c>
      <c r="L52" s="257" t="s">
        <v>12</v>
      </c>
      <c r="M52" s="257" t="s">
        <v>752</v>
      </c>
      <c r="N52" s="257" t="s">
        <v>743</v>
      </c>
      <c r="O52" s="283"/>
      <c r="V52" s="13"/>
      <c r="W52" s="13"/>
      <c r="X52" s="13"/>
      <c r="Y52" s="13"/>
      <c r="Z52" s="13"/>
      <c r="AA52" s="13"/>
      <c r="AB52" s="13"/>
      <c r="AC52" s="13"/>
      <c r="AD52" s="13"/>
      <c r="AE52" s="13"/>
      <c r="AF52" s="13"/>
      <c r="AG52" s="109"/>
    </row>
    <row r="53" spans="1:33" s="100" customFormat="1" ht="33" customHeight="1" x14ac:dyDescent="0.15">
      <c r="A53" s="306"/>
      <c r="B53" s="50" t="s">
        <v>747</v>
      </c>
      <c r="C53" s="44">
        <v>6</v>
      </c>
      <c r="D53" s="18">
        <v>48</v>
      </c>
      <c r="E53" s="38">
        <v>53</v>
      </c>
      <c r="F53" s="89">
        <v>37</v>
      </c>
      <c r="G53" s="260">
        <v>14</v>
      </c>
      <c r="I53" s="62" t="s">
        <v>747</v>
      </c>
      <c r="J53" s="27">
        <v>3.7</v>
      </c>
      <c r="K53" s="27">
        <v>29.6</v>
      </c>
      <c r="L53" s="267">
        <v>33</v>
      </c>
      <c r="M53" s="146">
        <v>22.8</v>
      </c>
      <c r="N53" s="27">
        <v>8.6</v>
      </c>
      <c r="O53" s="62">
        <v>162</v>
      </c>
      <c r="V53" s="13"/>
      <c r="W53" s="13"/>
      <c r="X53" s="13"/>
      <c r="Y53" s="13"/>
      <c r="Z53" s="13"/>
      <c r="AA53" s="13"/>
      <c r="AB53" s="13"/>
      <c r="AC53" s="13"/>
      <c r="AD53" s="13"/>
      <c r="AE53" s="13"/>
      <c r="AF53" s="13"/>
      <c r="AG53" s="109"/>
    </row>
    <row r="54" spans="1:33" s="100" customFormat="1" ht="33" customHeight="1" x14ac:dyDescent="0.15">
      <c r="A54" s="306"/>
      <c r="B54" s="50" t="s">
        <v>748</v>
      </c>
      <c r="C54" s="44">
        <v>2</v>
      </c>
      <c r="D54" s="18">
        <v>10</v>
      </c>
      <c r="E54" s="18">
        <v>14</v>
      </c>
      <c r="F54" s="45">
        <v>9</v>
      </c>
      <c r="G54" s="260">
        <v>2</v>
      </c>
      <c r="I54" s="62" t="s">
        <v>748</v>
      </c>
      <c r="J54" s="27">
        <v>4.8</v>
      </c>
      <c r="K54" s="27">
        <v>23.8</v>
      </c>
      <c r="L54" s="267">
        <v>33</v>
      </c>
      <c r="M54" s="146">
        <v>21.4</v>
      </c>
      <c r="N54" s="27">
        <v>4.8</v>
      </c>
      <c r="O54" s="62">
        <v>42</v>
      </c>
      <c r="V54" s="13"/>
      <c r="W54" s="13"/>
      <c r="X54" s="13"/>
      <c r="Y54" s="13"/>
      <c r="Z54" s="13"/>
      <c r="AA54" s="13"/>
      <c r="AB54" s="13"/>
      <c r="AC54" s="13"/>
      <c r="AD54" s="13"/>
      <c r="AE54" s="13"/>
      <c r="AF54" s="13"/>
      <c r="AG54" s="109"/>
    </row>
    <row r="55" spans="1:33" s="100" customFormat="1" ht="33" customHeight="1" x14ac:dyDescent="0.15">
      <c r="A55" s="306"/>
      <c r="B55" s="50" t="s">
        <v>749</v>
      </c>
      <c r="C55" s="44">
        <v>32</v>
      </c>
      <c r="D55" s="18">
        <v>94</v>
      </c>
      <c r="E55" s="18">
        <v>135</v>
      </c>
      <c r="F55" s="45">
        <v>60</v>
      </c>
      <c r="G55" s="260">
        <v>40</v>
      </c>
      <c r="I55" s="62" t="s">
        <v>749</v>
      </c>
      <c r="J55" s="27">
        <v>7.9</v>
      </c>
      <c r="K55" s="27">
        <v>23.3</v>
      </c>
      <c r="L55" s="267">
        <v>33</v>
      </c>
      <c r="M55" s="146">
        <v>14.9</v>
      </c>
      <c r="N55" s="27">
        <v>9.9</v>
      </c>
      <c r="O55" s="62">
        <v>403</v>
      </c>
      <c r="V55" s="13"/>
      <c r="W55" s="13"/>
      <c r="X55" s="13"/>
      <c r="Y55" s="13"/>
      <c r="Z55" s="13"/>
      <c r="AA55" s="13"/>
      <c r="AB55" s="13"/>
      <c r="AC55" s="13"/>
      <c r="AD55" s="13"/>
      <c r="AE55" s="13"/>
      <c r="AF55" s="13"/>
      <c r="AG55" s="109"/>
    </row>
    <row r="56" spans="1:33" s="100" customFormat="1" ht="33" customHeight="1" x14ac:dyDescent="0.15">
      <c r="A56" s="306"/>
      <c r="B56" s="50" t="s">
        <v>757</v>
      </c>
      <c r="C56" s="44">
        <v>47</v>
      </c>
      <c r="D56" s="18">
        <v>93</v>
      </c>
      <c r="E56" s="18">
        <v>93</v>
      </c>
      <c r="F56" s="45">
        <v>49</v>
      </c>
      <c r="G56" s="260">
        <v>4</v>
      </c>
      <c r="I56" s="62" t="s">
        <v>757</v>
      </c>
      <c r="J56" s="27">
        <v>14.8</v>
      </c>
      <c r="K56" s="27">
        <v>29.2</v>
      </c>
      <c r="L56" s="267">
        <v>29</v>
      </c>
      <c r="M56" s="146">
        <v>15.4</v>
      </c>
      <c r="N56" s="27">
        <v>1.3</v>
      </c>
      <c r="O56" s="62">
        <v>318</v>
      </c>
      <c r="V56" s="13"/>
      <c r="W56" s="13"/>
      <c r="X56" s="13"/>
      <c r="Y56" s="13"/>
      <c r="Z56" s="13"/>
      <c r="AA56" s="13"/>
      <c r="AB56" s="13"/>
      <c r="AC56" s="13"/>
      <c r="AD56" s="13"/>
      <c r="AE56" s="13"/>
      <c r="AF56" s="13"/>
      <c r="AG56" s="109"/>
    </row>
    <row r="57" spans="1:33" s="100" customFormat="1" ht="33" customHeight="1" x14ac:dyDescent="0.15">
      <c r="A57" s="306"/>
      <c r="B57" s="52" t="s">
        <v>756</v>
      </c>
      <c r="C57" s="46">
        <v>59</v>
      </c>
      <c r="D57" s="47">
        <v>89</v>
      </c>
      <c r="E57" s="90">
        <v>121</v>
      </c>
      <c r="F57" s="91">
        <v>32</v>
      </c>
      <c r="G57" s="47">
        <v>35</v>
      </c>
      <c r="I57" s="62" t="s">
        <v>756</v>
      </c>
      <c r="J57" s="27">
        <v>15.3</v>
      </c>
      <c r="K57" s="27">
        <v>23.1</v>
      </c>
      <c r="L57" s="267">
        <v>31</v>
      </c>
      <c r="M57" s="146">
        <v>8.3000000000000007</v>
      </c>
      <c r="N57" s="27">
        <v>9.1</v>
      </c>
      <c r="O57" s="62">
        <v>385</v>
      </c>
      <c r="V57" s="13"/>
      <c r="W57" s="13"/>
      <c r="X57" s="13"/>
      <c r="Y57" s="13"/>
      <c r="Z57" s="13"/>
      <c r="AA57" s="13"/>
      <c r="AB57" s="13"/>
      <c r="AC57" s="13"/>
      <c r="AD57" s="13"/>
      <c r="AE57" s="13"/>
      <c r="AF57" s="13"/>
      <c r="AG57" s="109"/>
    </row>
    <row r="58" spans="1:33" s="100" customFormat="1" ht="33" customHeight="1" x14ac:dyDescent="0.15">
      <c r="A58" s="34"/>
      <c r="B58" s="38"/>
      <c r="C58" s="18"/>
      <c r="D58" s="18"/>
      <c r="E58" s="38"/>
      <c r="F58" s="38"/>
      <c r="V58" s="13"/>
      <c r="W58" s="13"/>
      <c r="X58" s="13"/>
      <c r="Y58" s="13"/>
      <c r="Z58" s="13"/>
      <c r="AA58" s="13"/>
      <c r="AB58" s="13"/>
      <c r="AC58" s="13"/>
      <c r="AD58" s="13"/>
      <c r="AE58" s="13"/>
      <c r="AF58" s="13"/>
      <c r="AG58" s="109"/>
    </row>
    <row r="59" spans="1:33" s="100" customFormat="1" ht="33" customHeight="1" x14ac:dyDescent="0.15">
      <c r="A59" s="280" t="s">
        <v>796</v>
      </c>
      <c r="B59" s="286" t="s">
        <v>792</v>
      </c>
      <c r="C59" s="286"/>
      <c r="D59" s="286"/>
      <c r="E59" s="286"/>
      <c r="F59" s="286"/>
      <c r="G59" s="286"/>
      <c r="H59" s="286"/>
      <c r="I59" s="286"/>
      <c r="J59" s="18"/>
      <c r="K59" s="18"/>
      <c r="L59" s="286" t="s">
        <v>791</v>
      </c>
      <c r="M59" s="286"/>
      <c r="N59" s="286"/>
      <c r="O59" s="286"/>
      <c r="P59" s="286"/>
      <c r="Q59" s="286"/>
      <c r="R59" s="286"/>
      <c r="S59" s="286"/>
      <c r="T59" s="18"/>
      <c r="U59" s="13"/>
      <c r="V59" s="13"/>
      <c r="W59" s="13"/>
      <c r="X59" s="13"/>
      <c r="Y59" s="13"/>
      <c r="Z59" s="13"/>
      <c r="AA59" s="13"/>
      <c r="AB59" s="13"/>
      <c r="AC59" s="13"/>
      <c r="AD59" s="13"/>
      <c r="AE59" s="13"/>
      <c r="AF59" s="13"/>
      <c r="AG59" s="109"/>
    </row>
    <row r="60" spans="1:33" s="100" customFormat="1" ht="33" customHeight="1" x14ac:dyDescent="0.15">
      <c r="A60" s="280"/>
      <c r="B60" s="31" t="s">
        <v>800</v>
      </c>
      <c r="C60" s="32" t="s">
        <v>219</v>
      </c>
      <c r="D60" s="32" t="s">
        <v>220</v>
      </c>
      <c r="E60" s="32" t="s">
        <v>343</v>
      </c>
      <c r="F60" s="32" t="s">
        <v>17</v>
      </c>
      <c r="G60" s="32" t="s">
        <v>78</v>
      </c>
      <c r="H60" s="32" t="s">
        <v>18</v>
      </c>
      <c r="I60" s="32" t="s">
        <v>19</v>
      </c>
      <c r="J60" s="38"/>
      <c r="K60" s="38"/>
      <c r="L60" s="31" t="s">
        <v>734</v>
      </c>
      <c r="M60" s="32" t="s">
        <v>219</v>
      </c>
      <c r="N60" s="32" t="s">
        <v>220</v>
      </c>
      <c r="O60" s="32" t="s">
        <v>343</v>
      </c>
      <c r="P60" s="32" t="s">
        <v>17</v>
      </c>
      <c r="Q60" s="32" t="s">
        <v>78</v>
      </c>
      <c r="R60" s="32" t="s">
        <v>18</v>
      </c>
      <c r="S60" s="32" t="s">
        <v>19</v>
      </c>
      <c r="T60" s="38"/>
      <c r="U60" s="13"/>
      <c r="V60" s="13"/>
      <c r="W60" s="13"/>
      <c r="X60" s="13"/>
      <c r="Y60" s="13"/>
      <c r="Z60" s="13"/>
      <c r="AA60" s="13"/>
      <c r="AB60" s="13"/>
      <c r="AC60" s="13"/>
      <c r="AD60" s="13"/>
      <c r="AE60" s="13"/>
      <c r="AF60" s="13"/>
      <c r="AG60" s="109"/>
    </row>
    <row r="61" spans="1:33" s="100" customFormat="1" ht="33" customHeight="1" x14ac:dyDescent="0.15">
      <c r="A61" s="280"/>
      <c r="B61" s="62" t="s">
        <v>747</v>
      </c>
      <c r="C61" s="17">
        <v>32</v>
      </c>
      <c r="D61" s="17">
        <v>6</v>
      </c>
      <c r="E61" s="17">
        <v>10</v>
      </c>
      <c r="F61" s="17">
        <v>12</v>
      </c>
      <c r="G61" s="17">
        <v>3</v>
      </c>
      <c r="H61" s="17">
        <v>27</v>
      </c>
      <c r="I61" s="17">
        <v>30</v>
      </c>
      <c r="J61" s="38"/>
      <c r="K61" s="38"/>
      <c r="L61" s="62" t="s">
        <v>747</v>
      </c>
      <c r="M61" s="27">
        <f>32*100/48</f>
        <v>66.666666666666671</v>
      </c>
      <c r="N61" s="27">
        <f>6*100/48</f>
        <v>12.5</v>
      </c>
      <c r="O61" s="27">
        <f>10*100/48</f>
        <v>20.833333333333332</v>
      </c>
      <c r="P61" s="27">
        <v>16.7</v>
      </c>
      <c r="Q61" s="27">
        <v>4.2</v>
      </c>
      <c r="R61" s="27">
        <v>37.5</v>
      </c>
      <c r="S61" s="27">
        <v>41.7</v>
      </c>
      <c r="T61" s="38"/>
      <c r="U61" s="13"/>
      <c r="V61" s="13"/>
      <c r="W61" s="13"/>
      <c r="X61" s="13"/>
      <c r="Y61" s="13"/>
      <c r="Z61" s="13"/>
      <c r="AA61" s="13"/>
      <c r="AB61" s="13"/>
      <c r="AC61" s="13"/>
      <c r="AD61" s="13"/>
      <c r="AE61" s="13"/>
      <c r="AF61" s="13"/>
      <c r="AG61" s="109"/>
    </row>
    <row r="62" spans="1:33" s="100" customFormat="1" ht="33" customHeight="1" x14ac:dyDescent="0.15">
      <c r="A62" s="280"/>
      <c r="B62" s="62" t="s">
        <v>748</v>
      </c>
      <c r="C62" s="17">
        <v>0</v>
      </c>
      <c r="D62" s="17">
        <v>0</v>
      </c>
      <c r="E62" s="17">
        <v>7</v>
      </c>
      <c r="F62" s="17">
        <v>1</v>
      </c>
      <c r="G62" s="17">
        <v>0</v>
      </c>
      <c r="H62" s="17">
        <v>7</v>
      </c>
      <c r="I62" s="17">
        <v>6</v>
      </c>
      <c r="J62" s="38"/>
      <c r="K62" s="38"/>
      <c r="L62" s="62" t="s">
        <v>748</v>
      </c>
      <c r="M62" s="27">
        <v>0</v>
      </c>
      <c r="N62" s="27">
        <v>0</v>
      </c>
      <c r="O62" s="27">
        <f>7*100/7</f>
        <v>100</v>
      </c>
      <c r="P62" s="27">
        <v>7.1</v>
      </c>
      <c r="Q62" s="27">
        <v>0</v>
      </c>
      <c r="R62" s="27">
        <v>50</v>
      </c>
      <c r="S62" s="27">
        <v>42.9</v>
      </c>
      <c r="T62" s="38"/>
      <c r="U62" s="13"/>
      <c r="V62" s="13"/>
      <c r="W62" s="13"/>
      <c r="X62" s="13"/>
      <c r="Y62" s="13"/>
      <c r="Z62" s="13"/>
      <c r="AA62" s="13"/>
      <c r="AB62" s="13"/>
      <c r="AC62" s="13"/>
      <c r="AD62" s="13"/>
      <c r="AE62" s="13"/>
      <c r="AF62" s="13"/>
      <c r="AG62" s="109"/>
    </row>
    <row r="63" spans="1:33" s="100" customFormat="1" ht="33" customHeight="1" x14ac:dyDescent="0.15">
      <c r="A63" s="280"/>
      <c r="B63" s="62" t="s">
        <v>749</v>
      </c>
      <c r="C63" s="17">
        <v>31</v>
      </c>
      <c r="D63" s="17">
        <v>17</v>
      </c>
      <c r="E63" s="17">
        <v>46</v>
      </c>
      <c r="F63" s="17">
        <v>40</v>
      </c>
      <c r="G63" s="17">
        <v>23</v>
      </c>
      <c r="H63" s="17">
        <v>62</v>
      </c>
      <c r="I63" s="17">
        <v>57</v>
      </c>
      <c r="J63" s="38"/>
      <c r="K63" s="38"/>
      <c r="L63" s="62" t="s">
        <v>749</v>
      </c>
      <c r="M63" s="27">
        <f>31*100/94</f>
        <v>32.978723404255319</v>
      </c>
      <c r="N63" s="27">
        <f>17*100/94</f>
        <v>18.085106382978722</v>
      </c>
      <c r="O63" s="27">
        <f>46*100/94</f>
        <v>48.936170212765958</v>
      </c>
      <c r="P63" s="27">
        <v>22</v>
      </c>
      <c r="Q63" s="27">
        <v>12.6</v>
      </c>
      <c r="R63" s="27">
        <v>34.1</v>
      </c>
      <c r="S63" s="27">
        <v>31.3</v>
      </c>
      <c r="T63" s="38"/>
      <c r="U63" s="13"/>
      <c r="V63" s="13"/>
      <c r="W63" s="13"/>
      <c r="X63" s="13"/>
      <c r="Y63" s="13"/>
      <c r="Z63" s="13"/>
      <c r="AA63" s="13"/>
      <c r="AB63" s="13"/>
      <c r="AC63" s="13"/>
      <c r="AD63" s="13"/>
      <c r="AE63" s="13"/>
      <c r="AF63" s="13"/>
      <c r="AG63" s="109"/>
    </row>
    <row r="64" spans="1:33" s="100" customFormat="1" ht="33" customHeight="1" x14ac:dyDescent="0.15">
      <c r="A64" s="280"/>
      <c r="B64" s="62" t="s">
        <v>757</v>
      </c>
      <c r="C64" s="17">
        <v>42</v>
      </c>
      <c r="D64" s="17">
        <v>4</v>
      </c>
      <c r="E64" s="17">
        <v>24</v>
      </c>
      <c r="F64" s="17">
        <v>35</v>
      </c>
      <c r="G64" s="17">
        <v>21</v>
      </c>
      <c r="H64" s="17">
        <v>37</v>
      </c>
      <c r="I64" s="17">
        <v>41</v>
      </c>
      <c r="J64" s="38"/>
      <c r="K64" s="38"/>
      <c r="L64" s="62" t="s">
        <v>757</v>
      </c>
      <c r="M64" s="27">
        <f>42*100/70</f>
        <v>60</v>
      </c>
      <c r="N64" s="27">
        <f>4*100/70</f>
        <v>5.7142857142857144</v>
      </c>
      <c r="O64" s="27">
        <f>24*100/70</f>
        <v>34.285714285714285</v>
      </c>
      <c r="P64" s="27">
        <v>26.1</v>
      </c>
      <c r="Q64" s="27">
        <v>15.7</v>
      </c>
      <c r="R64" s="27">
        <v>27.6</v>
      </c>
      <c r="S64" s="27">
        <v>30.6</v>
      </c>
      <c r="T64" s="38"/>
      <c r="U64" s="13"/>
      <c r="V64" s="13"/>
      <c r="W64" s="13"/>
      <c r="X64" s="13"/>
      <c r="Y64" s="13"/>
      <c r="Z64" s="13"/>
      <c r="AA64" s="13"/>
      <c r="AB64" s="13"/>
      <c r="AC64" s="13"/>
      <c r="AD64" s="13"/>
      <c r="AE64" s="13"/>
      <c r="AF64" s="13"/>
      <c r="AG64" s="109"/>
    </row>
    <row r="65" spans="1:33" s="100" customFormat="1" ht="33" customHeight="1" x14ac:dyDescent="0.15">
      <c r="A65" s="280"/>
      <c r="B65" s="62" t="s">
        <v>756</v>
      </c>
      <c r="C65" s="17">
        <v>15</v>
      </c>
      <c r="D65" s="17">
        <v>12</v>
      </c>
      <c r="E65" s="17">
        <v>46</v>
      </c>
      <c r="F65" s="17">
        <v>24</v>
      </c>
      <c r="G65" s="17">
        <v>18</v>
      </c>
      <c r="H65" s="17">
        <v>54</v>
      </c>
      <c r="I65" s="17">
        <v>56</v>
      </c>
      <c r="J65" s="38"/>
      <c r="K65" s="38"/>
      <c r="L65" s="62" t="s">
        <v>756</v>
      </c>
      <c r="M65" s="27">
        <f>15*100/73</f>
        <v>20.547945205479451</v>
      </c>
      <c r="N65" s="27">
        <f>12*100/73</f>
        <v>16.438356164383563</v>
      </c>
      <c r="O65" s="27">
        <f>46*100/73</f>
        <v>63.013698630136986</v>
      </c>
      <c r="P65" s="27">
        <v>15.8</v>
      </c>
      <c r="Q65" s="27">
        <v>11.8</v>
      </c>
      <c r="R65" s="27">
        <v>35.5</v>
      </c>
      <c r="S65" s="27">
        <v>36.799999999999997</v>
      </c>
      <c r="T65" s="38"/>
      <c r="U65" s="13"/>
      <c r="V65" s="13"/>
      <c r="W65" s="13"/>
      <c r="X65" s="13"/>
      <c r="Y65" s="13"/>
      <c r="Z65" s="13"/>
      <c r="AA65" s="13"/>
      <c r="AB65" s="13"/>
      <c r="AC65" s="13"/>
      <c r="AD65" s="13"/>
      <c r="AE65" s="13"/>
      <c r="AF65" s="13"/>
      <c r="AG65" s="109"/>
    </row>
    <row r="66" spans="1:33" s="100" customFormat="1" ht="33" customHeight="1" x14ac:dyDescent="0.15">
      <c r="A66" s="16"/>
      <c r="H66" s="13"/>
      <c r="I66" s="13"/>
      <c r="J66" s="38"/>
      <c r="K66" s="38"/>
      <c r="L66" s="38"/>
      <c r="M66" s="38"/>
      <c r="N66" s="38"/>
      <c r="O66" s="38"/>
      <c r="P66" s="38"/>
      <c r="Q66" s="38"/>
      <c r="R66" s="38"/>
      <c r="S66" s="38"/>
      <c r="T66" s="38"/>
      <c r="U66" s="13"/>
      <c r="V66" s="13"/>
      <c r="W66" s="13"/>
      <c r="X66" s="13"/>
      <c r="Y66" s="13"/>
      <c r="Z66" s="13"/>
      <c r="AA66" s="13"/>
      <c r="AB66" s="13"/>
      <c r="AC66" s="13"/>
      <c r="AD66" s="13"/>
      <c r="AE66" s="13"/>
      <c r="AF66" s="13"/>
      <c r="AG66" s="109"/>
    </row>
    <row r="67" spans="1:33" s="100" customFormat="1" ht="33" customHeight="1" x14ac:dyDescent="0.15">
      <c r="A67" s="16"/>
      <c r="B67" s="16"/>
      <c r="C67" s="30"/>
      <c r="D67" s="13"/>
      <c r="E67" s="13"/>
      <c r="F67" s="13"/>
      <c r="G67" s="13"/>
      <c r="H67" s="13"/>
      <c r="I67" s="13"/>
      <c r="J67" s="38"/>
      <c r="K67" s="38"/>
      <c r="L67" s="38"/>
      <c r="M67" s="38"/>
      <c r="N67" s="38"/>
      <c r="O67" s="38"/>
      <c r="P67" s="38"/>
      <c r="Q67" s="38"/>
      <c r="R67" s="38"/>
      <c r="S67" s="38"/>
      <c r="T67" s="38"/>
      <c r="U67" s="13"/>
      <c r="V67" s="13"/>
      <c r="W67" s="13"/>
      <c r="X67" s="13"/>
      <c r="Y67" s="13"/>
      <c r="Z67" s="13"/>
      <c r="AA67" s="13"/>
      <c r="AB67" s="13"/>
      <c r="AC67" s="13"/>
      <c r="AD67" s="13"/>
      <c r="AE67" s="13"/>
      <c r="AF67" s="13"/>
      <c r="AG67" s="109"/>
    </row>
    <row r="68" spans="1:33" s="100" customFormat="1" ht="33" customHeight="1" x14ac:dyDescent="0.15">
      <c r="A68" s="16"/>
      <c r="B68" s="16"/>
      <c r="C68" s="30"/>
      <c r="D68" s="13"/>
      <c r="E68" s="13"/>
      <c r="F68" s="13"/>
      <c r="G68" s="13"/>
      <c r="H68" s="13"/>
      <c r="I68" s="13"/>
      <c r="J68" s="38"/>
      <c r="K68" s="38"/>
      <c r="L68" s="38"/>
      <c r="M68" s="38"/>
      <c r="N68" s="38"/>
      <c r="O68" s="38"/>
      <c r="P68" s="38"/>
      <c r="Q68" s="38"/>
      <c r="R68" s="38"/>
      <c r="S68" s="38"/>
      <c r="T68" s="38"/>
      <c r="U68" s="13"/>
      <c r="V68" s="13"/>
      <c r="W68" s="13"/>
      <c r="X68" s="13"/>
      <c r="Y68" s="13"/>
      <c r="Z68" s="13"/>
      <c r="AA68" s="13"/>
      <c r="AB68" s="13"/>
      <c r="AC68" s="13"/>
      <c r="AD68" s="13"/>
      <c r="AE68" s="13"/>
      <c r="AF68" s="13"/>
      <c r="AG68" s="109"/>
    </row>
    <row r="69" spans="1:33" s="100" customFormat="1" ht="33" customHeight="1" x14ac:dyDescent="0.15">
      <c r="A69" s="16"/>
      <c r="J69" s="38"/>
      <c r="K69" s="38"/>
      <c r="L69" s="38"/>
      <c r="M69" s="38"/>
      <c r="N69" s="38"/>
      <c r="O69" s="38"/>
      <c r="P69" s="38"/>
      <c r="Q69" s="38"/>
      <c r="R69" s="38"/>
      <c r="S69" s="38"/>
      <c r="T69" s="38"/>
      <c r="U69" s="13"/>
      <c r="V69" s="13"/>
      <c r="W69" s="13"/>
      <c r="X69" s="13"/>
      <c r="Y69" s="13"/>
      <c r="Z69" s="13"/>
      <c r="AA69" s="13"/>
      <c r="AB69" s="13"/>
      <c r="AC69" s="13"/>
      <c r="AD69" s="13"/>
      <c r="AE69" s="13"/>
      <c r="AF69" s="13"/>
      <c r="AG69" s="109"/>
    </row>
    <row r="70" spans="1:33" s="100" customFormat="1" ht="33" customHeight="1" x14ac:dyDescent="0.15">
      <c r="A70" s="16"/>
      <c r="J70" s="38"/>
      <c r="K70" s="38"/>
      <c r="L70" s="38"/>
      <c r="M70" s="38"/>
      <c r="N70" s="38"/>
      <c r="O70" s="38"/>
      <c r="P70" s="38"/>
      <c r="Q70" s="38"/>
      <c r="R70" s="38"/>
      <c r="S70" s="38"/>
      <c r="T70" s="38"/>
      <c r="U70" s="13"/>
      <c r="V70" s="13"/>
      <c r="W70" s="13"/>
      <c r="X70" s="13"/>
      <c r="Y70" s="13"/>
      <c r="Z70" s="13"/>
      <c r="AA70" s="13"/>
      <c r="AB70" s="13"/>
      <c r="AC70" s="13"/>
      <c r="AD70" s="13"/>
      <c r="AE70" s="13"/>
      <c r="AF70" s="13"/>
      <c r="AG70" s="109"/>
    </row>
    <row r="71" spans="1:33" s="100" customFormat="1" ht="33" customHeight="1" x14ac:dyDescent="0.15">
      <c r="A71" s="16"/>
      <c r="J71" s="38"/>
      <c r="K71" s="38"/>
      <c r="L71" s="38"/>
      <c r="M71" s="38"/>
      <c r="N71" s="38"/>
      <c r="O71" s="38"/>
      <c r="P71" s="38"/>
      <c r="Q71" s="38"/>
      <c r="R71" s="38"/>
      <c r="S71" s="38"/>
      <c r="T71" s="38"/>
      <c r="U71" s="13"/>
      <c r="V71" s="13"/>
      <c r="W71" s="13"/>
      <c r="X71" s="13"/>
      <c r="Y71" s="13"/>
      <c r="Z71" s="13"/>
      <c r="AA71" s="13"/>
      <c r="AB71" s="13"/>
      <c r="AC71" s="13"/>
      <c r="AD71" s="13"/>
      <c r="AE71" s="13"/>
      <c r="AF71" s="13"/>
      <c r="AG71" s="109"/>
    </row>
    <row r="72" spans="1:33" s="100" customFormat="1" ht="33" customHeight="1" x14ac:dyDescent="0.15">
      <c r="A72" s="16"/>
      <c r="J72" s="38"/>
      <c r="K72" s="38"/>
      <c r="L72" s="38"/>
      <c r="M72" s="38"/>
      <c r="N72" s="38"/>
      <c r="O72" s="38"/>
      <c r="P72" s="38"/>
      <c r="Q72" s="38"/>
      <c r="R72" s="38"/>
      <c r="S72" s="38"/>
      <c r="T72" s="38"/>
      <c r="U72" s="13"/>
      <c r="V72" s="13"/>
      <c r="W72" s="13"/>
      <c r="X72" s="13"/>
      <c r="Y72" s="13"/>
      <c r="Z72" s="13"/>
      <c r="AA72" s="13"/>
      <c r="AB72" s="13"/>
      <c r="AC72" s="13"/>
      <c r="AD72" s="13"/>
      <c r="AE72" s="13"/>
      <c r="AF72" s="13"/>
      <c r="AG72" s="109"/>
    </row>
    <row r="73" spans="1:33" s="100" customFormat="1" ht="33" customHeight="1" x14ac:dyDescent="0.15">
      <c r="A73" s="16"/>
      <c r="J73" s="38"/>
      <c r="K73" s="38"/>
      <c r="L73" s="38"/>
      <c r="M73" s="38"/>
      <c r="N73" s="38"/>
      <c r="O73" s="38"/>
      <c r="P73" s="38"/>
      <c r="Q73" s="38"/>
      <c r="R73" s="38"/>
      <c r="S73" s="38"/>
      <c r="T73" s="38"/>
      <c r="U73" s="13"/>
      <c r="V73" s="13"/>
      <c r="W73" s="13"/>
      <c r="X73" s="13"/>
      <c r="Y73" s="13"/>
      <c r="Z73" s="13"/>
      <c r="AA73" s="13"/>
      <c r="AB73" s="13"/>
      <c r="AC73" s="13"/>
      <c r="AD73" s="13"/>
      <c r="AE73" s="13"/>
      <c r="AF73" s="13"/>
      <c r="AG73" s="109"/>
    </row>
    <row r="74" spans="1:33" s="100" customFormat="1" ht="33" customHeight="1" x14ac:dyDescent="0.15">
      <c r="A74" s="16"/>
      <c r="J74" s="38"/>
      <c r="K74" s="38"/>
      <c r="L74" s="38"/>
      <c r="M74" s="38"/>
      <c r="N74" s="38"/>
      <c r="O74" s="38"/>
      <c r="P74" s="38"/>
      <c r="Q74" s="38"/>
      <c r="R74" s="38"/>
      <c r="S74" s="38"/>
      <c r="T74" s="38"/>
      <c r="U74" s="13"/>
      <c r="V74" s="13"/>
      <c r="W74" s="13"/>
      <c r="X74" s="13"/>
      <c r="Y74" s="13"/>
      <c r="Z74" s="13"/>
      <c r="AA74" s="13"/>
      <c r="AB74" s="13"/>
      <c r="AC74" s="13"/>
      <c r="AD74" s="13"/>
      <c r="AE74" s="13"/>
      <c r="AF74" s="13"/>
      <c r="AG74" s="109"/>
    </row>
    <row r="75" spans="1:33" s="100" customFormat="1" ht="33" customHeight="1" x14ac:dyDescent="0.15">
      <c r="A75" s="16"/>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09"/>
    </row>
    <row r="76" spans="1:33" s="100" customFormat="1" ht="33" customHeight="1" x14ac:dyDescent="0.15">
      <c r="A76" s="16"/>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09"/>
    </row>
    <row r="77" spans="1:33" s="100" customFormat="1" ht="33" customHeight="1" x14ac:dyDescent="0.15">
      <c r="A77" s="16"/>
      <c r="J77" s="13"/>
      <c r="K77" s="13"/>
      <c r="L77" s="13"/>
      <c r="M77" s="13"/>
      <c r="N77" s="13"/>
      <c r="O77" s="13"/>
      <c r="P77" s="13"/>
      <c r="Q77" s="13"/>
      <c r="R77" s="13"/>
      <c r="S77" s="13"/>
      <c r="T77" s="13"/>
      <c r="U77" s="13"/>
      <c r="V77" s="13"/>
      <c r="W77" s="13"/>
      <c r="X77" s="13"/>
      <c r="Y77" s="13"/>
      <c r="Z77" s="13"/>
      <c r="AA77" s="13"/>
      <c r="AB77" s="13"/>
      <c r="AC77" s="13"/>
      <c r="AD77" s="13"/>
      <c r="AE77" s="13"/>
      <c r="AF77" s="13"/>
      <c r="AG77" s="109"/>
    </row>
    <row r="78" spans="1:33" s="100" customFormat="1" ht="33" customHeight="1" x14ac:dyDescent="0.15">
      <c r="A78" s="16"/>
      <c r="J78" s="13"/>
      <c r="K78" s="13"/>
      <c r="L78" s="13"/>
      <c r="M78" s="13"/>
      <c r="N78" s="13"/>
      <c r="O78" s="13"/>
      <c r="P78" s="13"/>
      <c r="Q78" s="13"/>
      <c r="R78" s="13"/>
      <c r="S78" s="13"/>
      <c r="T78" s="13"/>
      <c r="U78" s="13"/>
      <c r="V78" s="13"/>
      <c r="W78" s="13"/>
      <c r="X78" s="13"/>
      <c r="Y78" s="13"/>
      <c r="Z78" s="13"/>
      <c r="AA78" s="13"/>
      <c r="AB78" s="13"/>
      <c r="AC78" s="13"/>
      <c r="AD78" s="13"/>
      <c r="AE78" s="13"/>
      <c r="AF78" s="13"/>
      <c r="AG78" s="109"/>
    </row>
    <row r="79" spans="1:33" s="100" customFormat="1" ht="33" customHeight="1" x14ac:dyDescent="0.15">
      <c r="A79" s="16"/>
      <c r="J79" s="13"/>
      <c r="K79" s="13"/>
      <c r="L79" s="13"/>
      <c r="M79" s="13"/>
      <c r="N79" s="13"/>
      <c r="O79" s="13"/>
      <c r="P79" s="13"/>
      <c r="Q79" s="13"/>
      <c r="R79" s="13"/>
      <c r="S79" s="13"/>
      <c r="T79" s="13"/>
      <c r="U79" s="13"/>
      <c r="V79" s="13"/>
      <c r="W79" s="13"/>
      <c r="X79" s="13"/>
      <c r="Y79" s="13"/>
      <c r="Z79" s="13"/>
      <c r="AA79" s="13"/>
      <c r="AB79" s="13"/>
      <c r="AC79" s="13"/>
      <c r="AD79" s="13"/>
      <c r="AE79" s="13"/>
      <c r="AF79" s="13"/>
      <c r="AG79" s="109"/>
    </row>
    <row r="80" spans="1:33" s="100" customFormat="1" ht="33" customHeight="1" x14ac:dyDescent="0.15">
      <c r="A80" s="16"/>
      <c r="J80" s="13"/>
      <c r="K80" s="13"/>
      <c r="L80" s="13"/>
      <c r="M80" s="13"/>
      <c r="N80" s="13"/>
      <c r="O80" s="13"/>
      <c r="P80" s="13"/>
      <c r="Q80" s="13"/>
      <c r="R80" s="13"/>
      <c r="S80" s="13"/>
      <c r="T80" s="13"/>
      <c r="U80" s="13"/>
      <c r="V80" s="13"/>
      <c r="W80" s="13"/>
      <c r="X80" s="13"/>
      <c r="Y80" s="13"/>
      <c r="Z80" s="13"/>
      <c r="AA80" s="13"/>
      <c r="AB80" s="13"/>
      <c r="AC80" s="13"/>
      <c r="AD80" s="13"/>
      <c r="AE80" s="13"/>
      <c r="AF80" s="13"/>
      <c r="AG80" s="109"/>
    </row>
    <row r="81" spans="1:33" s="100" customFormat="1" ht="33" customHeight="1" x14ac:dyDescent="0.15">
      <c r="A81" s="16"/>
      <c r="J81" s="13"/>
      <c r="K81" s="13"/>
      <c r="L81" s="13"/>
      <c r="M81" s="13"/>
      <c r="N81" s="13"/>
      <c r="O81" s="13"/>
      <c r="P81" s="13"/>
      <c r="Q81" s="13"/>
      <c r="R81" s="13"/>
      <c r="S81" s="13"/>
      <c r="T81" s="13"/>
      <c r="U81" s="13"/>
      <c r="V81" s="13"/>
      <c r="W81" s="13"/>
      <c r="X81" s="13"/>
      <c r="Y81" s="13"/>
      <c r="Z81" s="13"/>
      <c r="AA81" s="13"/>
      <c r="AB81" s="13"/>
      <c r="AC81" s="13"/>
      <c r="AD81" s="13"/>
      <c r="AE81" s="13"/>
      <c r="AF81" s="13"/>
      <c r="AG81" s="109"/>
    </row>
    <row r="82" spans="1:33" s="100" customFormat="1" ht="33" customHeight="1" x14ac:dyDescent="0.15">
      <c r="A82" s="16"/>
      <c r="J82" s="13"/>
      <c r="K82" s="13"/>
      <c r="L82" s="13"/>
      <c r="M82" s="13"/>
      <c r="N82" s="13"/>
      <c r="O82" s="13"/>
      <c r="P82" s="13"/>
      <c r="Q82" s="13"/>
      <c r="R82" s="13"/>
      <c r="S82" s="13"/>
      <c r="T82" s="13"/>
      <c r="U82" s="13"/>
      <c r="V82" s="13"/>
      <c r="W82" s="13"/>
      <c r="X82" s="13"/>
      <c r="Y82" s="13"/>
      <c r="Z82" s="13"/>
      <c r="AA82" s="13"/>
      <c r="AB82" s="13"/>
      <c r="AC82" s="13"/>
      <c r="AD82" s="13"/>
      <c r="AE82" s="13"/>
      <c r="AF82" s="13"/>
      <c r="AG82" s="109"/>
    </row>
    <row r="83" spans="1:33" s="100" customFormat="1" ht="33" customHeight="1" x14ac:dyDescent="0.15">
      <c r="A83" s="16"/>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09"/>
    </row>
    <row r="84" spans="1:33" s="100" customFormat="1" ht="33" customHeight="1" x14ac:dyDescent="0.15">
      <c r="A84" s="16"/>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09"/>
    </row>
    <row r="85" spans="1:33" s="100" customFormat="1" ht="33" customHeight="1" x14ac:dyDescent="0.15">
      <c r="A85" s="16"/>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09"/>
    </row>
    <row r="86" spans="1:33" s="100" customFormat="1" ht="33" customHeight="1" x14ac:dyDescent="0.15">
      <c r="A86" s="16"/>
      <c r="C86" s="13"/>
      <c r="D86" s="44"/>
      <c r="E86" s="18"/>
      <c r="F86" s="45"/>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09"/>
    </row>
    <row r="87" spans="1:33" s="100" customFormat="1" ht="33" customHeight="1" x14ac:dyDescent="0.15">
      <c r="A87" s="16"/>
      <c r="C87" s="13"/>
      <c r="D87" s="44"/>
      <c r="E87" s="18"/>
      <c r="F87" s="45"/>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09"/>
    </row>
    <row r="88" spans="1:33" s="100" customFormat="1" ht="33" customHeight="1" x14ac:dyDescent="0.15">
      <c r="A88" s="301" t="s">
        <v>725</v>
      </c>
      <c r="B88" s="301"/>
      <c r="C88" s="301"/>
      <c r="D88" s="66"/>
      <c r="E88" s="34"/>
      <c r="F88" s="18"/>
      <c r="G88" s="34"/>
      <c r="H88" s="18"/>
      <c r="I88" s="301" t="s">
        <v>726</v>
      </c>
      <c r="J88" s="301"/>
      <c r="K88" s="301"/>
      <c r="L88" s="13"/>
      <c r="M88" s="13"/>
      <c r="N88" s="13"/>
      <c r="O88" s="13"/>
      <c r="P88" s="13"/>
      <c r="Q88" s="13"/>
      <c r="R88" s="13"/>
      <c r="S88" s="13"/>
      <c r="T88" s="13"/>
      <c r="U88" s="13"/>
      <c r="V88" s="13"/>
      <c r="W88" s="13"/>
      <c r="X88" s="13"/>
      <c r="Y88" s="13"/>
      <c r="Z88" s="13"/>
      <c r="AA88" s="13"/>
      <c r="AB88" s="13"/>
      <c r="AC88" s="13"/>
      <c r="AD88" s="13"/>
      <c r="AE88" s="13"/>
      <c r="AF88" s="13"/>
      <c r="AG88" s="109"/>
    </row>
    <row r="89" spans="1:33" s="100" customFormat="1" ht="33" customHeight="1" x14ac:dyDescent="0.15">
      <c r="A89" s="116"/>
      <c r="B89" s="82" t="s">
        <v>728</v>
      </c>
      <c r="C89" s="82" t="s">
        <v>727</v>
      </c>
      <c r="D89" s="13"/>
      <c r="E89" s="51"/>
      <c r="F89" s="51"/>
      <c r="G89" s="51"/>
      <c r="H89" s="51"/>
      <c r="I89" s="116"/>
      <c r="J89" s="82" t="s">
        <v>728</v>
      </c>
      <c r="K89" s="82" t="s">
        <v>727</v>
      </c>
      <c r="L89" s="13"/>
      <c r="M89" s="13"/>
      <c r="N89" s="13"/>
      <c r="O89" s="13"/>
      <c r="P89" s="13"/>
      <c r="Q89" s="13"/>
      <c r="R89" s="13"/>
      <c r="S89" s="13"/>
      <c r="T89" s="13"/>
      <c r="U89" s="13"/>
      <c r="V89" s="13"/>
      <c r="W89" s="13"/>
      <c r="X89" s="13"/>
      <c r="Y89" s="13"/>
      <c r="Z89" s="13"/>
      <c r="AA89" s="13"/>
      <c r="AB89" s="13"/>
      <c r="AC89" s="13"/>
      <c r="AD89" s="13"/>
      <c r="AE89" s="13"/>
      <c r="AF89" s="13"/>
      <c r="AG89" s="109"/>
    </row>
    <row r="90" spans="1:33" s="100" customFormat="1" ht="33" customHeight="1" x14ac:dyDescent="0.15">
      <c r="A90" s="101" t="s">
        <v>220</v>
      </c>
      <c r="B90" s="102">
        <v>8</v>
      </c>
      <c r="C90" s="102">
        <v>8</v>
      </c>
      <c r="D90" s="13">
        <f>SUM(B90:C90)</f>
        <v>16</v>
      </c>
      <c r="E90" s="117"/>
      <c r="F90" s="51"/>
      <c r="G90" s="51"/>
      <c r="H90" s="51"/>
      <c r="I90" s="110" t="s">
        <v>220</v>
      </c>
      <c r="J90" s="111">
        <f>8*100/16</f>
        <v>50</v>
      </c>
      <c r="K90" s="111">
        <f>8*100/16</f>
        <v>50</v>
      </c>
      <c r="L90" s="13"/>
      <c r="M90" s="13"/>
      <c r="N90" s="13"/>
      <c r="O90" s="13"/>
      <c r="P90" s="13"/>
      <c r="Q90" s="13"/>
      <c r="R90" s="13"/>
      <c r="S90" s="13"/>
      <c r="T90" s="13"/>
      <c r="U90" s="13"/>
      <c r="V90" s="13"/>
      <c r="W90" s="13"/>
      <c r="X90" s="13"/>
      <c r="Y90" s="13"/>
      <c r="Z90" s="13"/>
      <c r="AA90" s="13"/>
      <c r="AB90" s="13"/>
      <c r="AC90" s="13"/>
      <c r="AD90" s="13"/>
      <c r="AE90" s="13"/>
      <c r="AF90" s="13"/>
      <c r="AG90" s="109"/>
    </row>
    <row r="91" spans="1:33" s="100" customFormat="1" ht="33" customHeight="1" x14ac:dyDescent="0.15">
      <c r="A91" s="103" t="s">
        <v>219</v>
      </c>
      <c r="B91" s="104">
        <v>57</v>
      </c>
      <c r="C91" s="104">
        <v>38</v>
      </c>
      <c r="D91" s="13">
        <f>SUM(B91:C91)</f>
        <v>95</v>
      </c>
      <c r="E91" s="117"/>
      <c r="F91" s="51"/>
      <c r="G91" s="51"/>
      <c r="H91" s="51"/>
      <c r="I91" s="112" t="s">
        <v>219</v>
      </c>
      <c r="J91" s="113">
        <f>57*100/95</f>
        <v>60</v>
      </c>
      <c r="K91" s="113">
        <f>38*100/95</f>
        <v>40</v>
      </c>
      <c r="L91" s="13"/>
      <c r="M91" s="13"/>
      <c r="N91" s="13"/>
      <c r="O91" s="13"/>
      <c r="P91" s="13"/>
      <c r="Q91" s="13"/>
      <c r="R91" s="13"/>
      <c r="S91" s="13"/>
      <c r="T91" s="13"/>
      <c r="U91" s="13"/>
      <c r="V91" s="13"/>
      <c r="W91" s="13"/>
      <c r="X91" s="13"/>
      <c r="Y91" s="13"/>
      <c r="Z91" s="13"/>
      <c r="AA91" s="13"/>
      <c r="AB91" s="13"/>
      <c r="AC91" s="13"/>
      <c r="AD91" s="13"/>
      <c r="AE91" s="13"/>
      <c r="AF91" s="13"/>
      <c r="AG91" s="109"/>
    </row>
    <row r="92" spans="1:33" s="100" customFormat="1" ht="33" customHeight="1" x14ac:dyDescent="0.15">
      <c r="A92" s="105" t="s">
        <v>343</v>
      </c>
      <c r="B92" s="106">
        <v>42</v>
      </c>
      <c r="C92" s="106">
        <v>32</v>
      </c>
      <c r="D92" s="13">
        <f>SUM(B92:C92)</f>
        <v>74</v>
      </c>
      <c r="E92" s="117"/>
      <c r="F92" s="21"/>
      <c r="G92" s="21"/>
      <c r="H92" s="21"/>
      <c r="I92" s="114" t="s">
        <v>343</v>
      </c>
      <c r="J92" s="115">
        <f>42*100/74</f>
        <v>56.756756756756758</v>
      </c>
      <c r="K92" s="115">
        <f>32*100/74</f>
        <v>43.243243243243242</v>
      </c>
      <c r="L92" s="13"/>
      <c r="M92" s="13"/>
      <c r="N92" s="13"/>
      <c r="O92" s="13"/>
      <c r="P92" s="13"/>
      <c r="Q92" s="13"/>
      <c r="R92" s="13"/>
      <c r="S92" s="13"/>
      <c r="T92" s="13"/>
      <c r="U92" s="13"/>
      <c r="V92" s="13"/>
      <c r="W92" s="13"/>
      <c r="X92" s="13"/>
      <c r="Y92" s="13"/>
      <c r="Z92" s="13"/>
      <c r="AA92" s="13"/>
      <c r="AB92" s="13"/>
      <c r="AC92" s="13"/>
      <c r="AD92" s="13"/>
      <c r="AE92" s="13"/>
      <c r="AF92" s="13"/>
      <c r="AG92" s="109"/>
    </row>
    <row r="93" spans="1:33" x14ac:dyDescent="0.15">
      <c r="A93" s="16"/>
    </row>
    <row r="94" spans="1:33" x14ac:dyDescent="0.15">
      <c r="A94" s="16"/>
    </row>
    <row r="95" spans="1:33" x14ac:dyDescent="0.15">
      <c r="A95" s="16"/>
    </row>
    <row r="96" spans="1:33" x14ac:dyDescent="0.15">
      <c r="A96" s="16"/>
    </row>
    <row r="97" spans="1:1" x14ac:dyDescent="0.15">
      <c r="A97" s="16"/>
    </row>
    <row r="98" spans="1:1" x14ac:dyDescent="0.15">
      <c r="A98" s="16"/>
    </row>
    <row r="99" spans="1:1" x14ac:dyDescent="0.15">
      <c r="A99" s="16"/>
    </row>
    <row r="100" spans="1:1" x14ac:dyDescent="0.15">
      <c r="A100" s="16"/>
    </row>
    <row r="101" spans="1:1" x14ac:dyDescent="0.15">
      <c r="A101" s="16"/>
    </row>
    <row r="102" spans="1:1" x14ac:dyDescent="0.15">
      <c r="A102" s="16"/>
    </row>
    <row r="103" spans="1:1" x14ac:dyDescent="0.15">
      <c r="A103" s="16"/>
    </row>
    <row r="104" spans="1:1" x14ac:dyDescent="0.15">
      <c r="A104" s="16"/>
    </row>
    <row r="105" spans="1:1" x14ac:dyDescent="0.15">
      <c r="A105" s="16"/>
    </row>
    <row r="106" spans="1:1" x14ac:dyDescent="0.15">
      <c r="A106" s="16"/>
    </row>
    <row r="107" spans="1:1" x14ac:dyDescent="0.15">
      <c r="A107" s="16"/>
    </row>
    <row r="108" spans="1:1" x14ac:dyDescent="0.15">
      <c r="A108" s="16"/>
    </row>
    <row r="109" spans="1:1" x14ac:dyDescent="0.15">
      <c r="A109" s="16"/>
    </row>
    <row r="110" spans="1:1" x14ac:dyDescent="0.15">
      <c r="A110" s="16"/>
    </row>
    <row r="111" spans="1:1" x14ac:dyDescent="0.15">
      <c r="A111" s="16"/>
    </row>
    <row r="112" spans="1:1" x14ac:dyDescent="0.15">
      <c r="A112" s="16"/>
    </row>
    <row r="113" spans="1:1" x14ac:dyDescent="0.15">
      <c r="A113" s="16"/>
    </row>
    <row r="114" spans="1:1" x14ac:dyDescent="0.15">
      <c r="A114" s="16"/>
    </row>
    <row r="115" spans="1:1" x14ac:dyDescent="0.15">
      <c r="A115" s="16"/>
    </row>
    <row r="116" spans="1:1" x14ac:dyDescent="0.15">
      <c r="A116" s="16"/>
    </row>
    <row r="117" spans="1:1" x14ac:dyDescent="0.15">
      <c r="A117" s="16"/>
    </row>
    <row r="118" spans="1:1" x14ac:dyDescent="0.15">
      <c r="A118" s="16"/>
    </row>
    <row r="119" spans="1:1" x14ac:dyDescent="0.15">
      <c r="A119" s="16"/>
    </row>
    <row r="120" spans="1:1" x14ac:dyDescent="0.15">
      <c r="A120" s="16"/>
    </row>
    <row r="121" spans="1:1" x14ac:dyDescent="0.15">
      <c r="A121" s="16"/>
    </row>
    <row r="122" spans="1:1" x14ac:dyDescent="0.15">
      <c r="A122" s="16"/>
    </row>
    <row r="123" spans="1:1" x14ac:dyDescent="0.15">
      <c r="A123" s="16"/>
    </row>
    <row r="124" spans="1:1" x14ac:dyDescent="0.15">
      <c r="A124" s="16"/>
    </row>
    <row r="125" spans="1:1" x14ac:dyDescent="0.15">
      <c r="A125" s="16"/>
    </row>
    <row r="126" spans="1:1" x14ac:dyDescent="0.15">
      <c r="A126" s="16"/>
    </row>
    <row r="127" spans="1:1" x14ac:dyDescent="0.15">
      <c r="A127" s="16"/>
    </row>
    <row r="128" spans="1:1" x14ac:dyDescent="0.15">
      <c r="A128" s="16"/>
    </row>
    <row r="129" spans="1:1" x14ac:dyDescent="0.15">
      <c r="A129" s="16"/>
    </row>
    <row r="130" spans="1:1" x14ac:dyDescent="0.15">
      <c r="A130" s="16"/>
    </row>
    <row r="131" spans="1:1" x14ac:dyDescent="0.15">
      <c r="A131" s="16"/>
    </row>
    <row r="132" spans="1:1" x14ac:dyDescent="0.15">
      <c r="A132" s="16"/>
    </row>
  </sheetData>
  <mergeCells count="28">
    <mergeCell ref="A1:Q2"/>
    <mergeCell ref="A59:A65"/>
    <mergeCell ref="L59:S59"/>
    <mergeCell ref="A51:A57"/>
    <mergeCell ref="I10:N10"/>
    <mergeCell ref="I31:L31"/>
    <mergeCell ref="B31:E31"/>
    <mergeCell ref="I38:R38"/>
    <mergeCell ref="B59:I59"/>
    <mergeCell ref="I51:N51"/>
    <mergeCell ref="B51:G51"/>
    <mergeCell ref="O51:O52"/>
    <mergeCell ref="A88:C88"/>
    <mergeCell ref="I88:K88"/>
    <mergeCell ref="H17:H18"/>
    <mergeCell ref="B24:E24"/>
    <mergeCell ref="A4:A8"/>
    <mergeCell ref="A24:A29"/>
    <mergeCell ref="A31:A36"/>
    <mergeCell ref="B38:G38"/>
    <mergeCell ref="B17:G17"/>
    <mergeCell ref="A17:A22"/>
    <mergeCell ref="I17:M17"/>
    <mergeCell ref="A38:A42"/>
    <mergeCell ref="A10:A15"/>
    <mergeCell ref="A44:A49"/>
    <mergeCell ref="I24:L24"/>
    <mergeCell ref="B10:G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AI251"/>
  <sheetViews>
    <sheetView topLeftCell="AF1" zoomScale="60" zoomScaleNormal="60" zoomScalePageLayoutView="60" workbookViewId="0">
      <pane xSplit="200" activePane="topRight"/>
      <selection activeCell="AF1" sqref="AF1"/>
      <selection pane="topRight" activeCell="J2" sqref="J2:J3"/>
    </sheetView>
  </sheetViews>
  <sheetFormatPr baseColWidth="10" defaultRowHeight="41" customHeight="1" x14ac:dyDescent="0.2"/>
  <cols>
    <col min="1" max="1" width="10.83203125" style="88"/>
    <col min="2" max="2" width="12" style="88" customWidth="1"/>
    <col min="3" max="11" width="10.83203125" style="88"/>
    <col min="12" max="12" width="12" style="88" customWidth="1"/>
    <col min="13" max="13" width="10.83203125" style="88"/>
    <col min="14" max="14" width="11.33203125" style="88" customWidth="1"/>
    <col min="15" max="20" width="10.83203125" style="88"/>
    <col min="21" max="21" width="17.83203125" style="88" customWidth="1"/>
    <col min="22" max="30" width="10.83203125" style="88"/>
    <col min="31" max="31" width="10.83203125" style="88" customWidth="1"/>
    <col min="32" max="32" width="171.33203125" style="88" customWidth="1"/>
    <col min="33" max="16384" width="10.83203125" style="88"/>
  </cols>
  <sheetData>
    <row r="1" spans="1:35" s="13" customFormat="1" ht="33" customHeight="1" x14ac:dyDescent="0.2">
      <c r="A1" s="274" t="s">
        <v>4</v>
      </c>
      <c r="B1" s="274"/>
      <c r="C1" s="274" t="s">
        <v>450</v>
      </c>
      <c r="D1" s="274"/>
      <c r="E1" s="274"/>
      <c r="F1" s="274" t="s">
        <v>5</v>
      </c>
      <c r="G1" s="274"/>
      <c r="H1" s="274"/>
      <c r="I1" s="274"/>
      <c r="J1" s="274"/>
      <c r="K1" s="274"/>
      <c r="L1" s="274"/>
      <c r="M1" s="274"/>
      <c r="N1" s="274"/>
      <c r="O1" s="274"/>
      <c r="P1" s="274"/>
      <c r="Q1" s="274"/>
      <c r="R1" s="274"/>
      <c r="S1" s="274"/>
      <c r="T1" s="274"/>
      <c r="U1" s="275" t="s">
        <v>23</v>
      </c>
      <c r="V1" s="275" t="s">
        <v>24</v>
      </c>
      <c r="W1" s="275"/>
      <c r="X1" s="275"/>
      <c r="Y1" s="275"/>
      <c r="Z1" s="274" t="s">
        <v>15</v>
      </c>
      <c r="AA1" s="274"/>
      <c r="AB1" s="274" t="s">
        <v>16</v>
      </c>
      <c r="AC1" s="274"/>
      <c r="AD1" s="275" t="s">
        <v>354</v>
      </c>
      <c r="AE1" s="275"/>
      <c r="AF1" s="274" t="s">
        <v>162</v>
      </c>
      <c r="AH1" s="199"/>
      <c r="AI1" s="199"/>
    </row>
    <row r="2" spans="1:35" s="13" customFormat="1" ht="33" customHeight="1" x14ac:dyDescent="0.2">
      <c r="A2" s="274"/>
      <c r="B2" s="274"/>
      <c r="C2" s="274"/>
      <c r="D2" s="274"/>
      <c r="E2" s="274"/>
      <c r="F2" s="275" t="s">
        <v>8</v>
      </c>
      <c r="G2" s="274" t="s">
        <v>9</v>
      </c>
      <c r="H2" s="274"/>
      <c r="I2" s="274"/>
      <c r="J2" s="275" t="s">
        <v>10</v>
      </c>
      <c r="K2" s="275" t="s">
        <v>11</v>
      </c>
      <c r="L2" s="275" t="s">
        <v>246</v>
      </c>
      <c r="M2" s="275" t="s">
        <v>25</v>
      </c>
      <c r="N2" s="275" t="s">
        <v>26</v>
      </c>
      <c r="O2" s="275" t="s">
        <v>27</v>
      </c>
      <c r="P2" s="275"/>
      <c r="Q2" s="275" t="s">
        <v>12</v>
      </c>
      <c r="R2" s="275"/>
      <c r="S2" s="275"/>
      <c r="T2" s="275"/>
      <c r="U2" s="275"/>
      <c r="V2" s="275"/>
      <c r="W2" s="275"/>
      <c r="X2" s="275"/>
      <c r="Y2" s="275"/>
      <c r="Z2" s="274"/>
      <c r="AA2" s="274"/>
      <c r="AB2" s="274"/>
      <c r="AC2" s="274"/>
      <c r="AD2" s="275"/>
      <c r="AE2" s="275"/>
      <c r="AF2" s="274"/>
      <c r="AG2" s="165"/>
      <c r="AH2" s="88"/>
      <c r="AI2" s="193"/>
    </row>
    <row r="3" spans="1:35" s="13" customFormat="1" ht="43" customHeight="1" x14ac:dyDescent="0.2">
      <c r="A3" s="225" t="s">
        <v>6</v>
      </c>
      <c r="B3" s="225" t="s">
        <v>7</v>
      </c>
      <c r="C3" s="225" t="s">
        <v>219</v>
      </c>
      <c r="D3" s="225" t="s">
        <v>220</v>
      </c>
      <c r="E3" s="225" t="s">
        <v>343</v>
      </c>
      <c r="F3" s="275"/>
      <c r="G3" s="225" t="s">
        <v>22</v>
      </c>
      <c r="H3" s="225" t="s">
        <v>13</v>
      </c>
      <c r="I3" s="225" t="s">
        <v>81</v>
      </c>
      <c r="J3" s="275"/>
      <c r="K3" s="275"/>
      <c r="L3" s="275"/>
      <c r="M3" s="275"/>
      <c r="N3" s="275"/>
      <c r="O3" s="225" t="s">
        <v>144</v>
      </c>
      <c r="P3" s="225" t="s">
        <v>143</v>
      </c>
      <c r="Q3" s="225" t="s">
        <v>20</v>
      </c>
      <c r="R3" s="225" t="s">
        <v>21</v>
      </c>
      <c r="S3" s="225" t="s">
        <v>76</v>
      </c>
      <c r="T3" s="225" t="s">
        <v>14</v>
      </c>
      <c r="U3" s="275"/>
      <c r="V3" s="225" t="s">
        <v>17</v>
      </c>
      <c r="W3" s="225" t="s">
        <v>510</v>
      </c>
      <c r="X3" s="225" t="s">
        <v>18</v>
      </c>
      <c r="Y3" s="225" t="s">
        <v>19</v>
      </c>
      <c r="Z3" s="226" t="s">
        <v>2</v>
      </c>
      <c r="AA3" s="227" t="s">
        <v>3</v>
      </c>
      <c r="AB3" s="227" t="s">
        <v>1</v>
      </c>
      <c r="AC3" s="225" t="s">
        <v>171</v>
      </c>
      <c r="AD3" s="227" t="s">
        <v>191</v>
      </c>
      <c r="AE3" s="225" t="s">
        <v>192</v>
      </c>
      <c r="AF3" s="274"/>
      <c r="AG3" s="165"/>
      <c r="AH3" s="193"/>
      <c r="AI3" s="88"/>
    </row>
    <row r="4" spans="1:35" s="13" customFormat="1" ht="41" customHeight="1" x14ac:dyDescent="0.2">
      <c r="A4" s="169">
        <v>1</v>
      </c>
      <c r="B4" s="89"/>
      <c r="C4" s="169"/>
      <c r="D4" s="38"/>
      <c r="E4" s="89">
        <v>1</v>
      </c>
      <c r="F4" s="169">
        <v>1</v>
      </c>
      <c r="G4" s="38">
        <v>1</v>
      </c>
      <c r="H4" s="38"/>
      <c r="I4" s="38">
        <v>1</v>
      </c>
      <c r="J4" s="38">
        <v>1</v>
      </c>
      <c r="K4" s="38"/>
      <c r="L4" s="38"/>
      <c r="M4" s="38"/>
      <c r="N4" s="38"/>
      <c r="O4" s="38"/>
      <c r="P4" s="38"/>
      <c r="Q4" s="38"/>
      <c r="R4" s="38">
        <v>1</v>
      </c>
      <c r="S4" s="38"/>
      <c r="T4" s="89"/>
      <c r="U4" s="174" t="s">
        <v>602</v>
      </c>
      <c r="V4" s="169"/>
      <c r="W4" s="38"/>
      <c r="X4" s="38">
        <v>1</v>
      </c>
      <c r="Y4" s="89"/>
      <c r="Z4" s="169"/>
      <c r="AA4" s="89">
        <v>1</v>
      </c>
      <c r="AB4" s="169"/>
      <c r="AC4" s="89">
        <v>1</v>
      </c>
      <c r="AD4" s="202" t="s">
        <v>485</v>
      </c>
      <c r="AE4" s="89"/>
      <c r="AF4" s="170" t="s">
        <v>603</v>
      </c>
    </row>
    <row r="5" spans="1:35" s="13" customFormat="1" ht="41" customHeight="1" x14ac:dyDescent="0.2">
      <c r="A5" s="169">
        <v>2</v>
      </c>
      <c r="B5" s="89"/>
      <c r="C5" s="169"/>
      <c r="D5" s="38"/>
      <c r="E5" s="89">
        <v>1</v>
      </c>
      <c r="F5" s="169">
        <v>1</v>
      </c>
      <c r="G5" s="38">
        <v>1</v>
      </c>
      <c r="H5" s="38"/>
      <c r="I5" s="38"/>
      <c r="J5" s="38">
        <v>1</v>
      </c>
      <c r="K5" s="38">
        <v>1</v>
      </c>
      <c r="L5" s="38"/>
      <c r="M5" s="38"/>
      <c r="N5" s="38"/>
      <c r="O5" s="38"/>
      <c r="P5" s="38"/>
      <c r="Q5" s="38"/>
      <c r="R5" s="38"/>
      <c r="S5" s="38"/>
      <c r="T5" s="89"/>
      <c r="U5" s="163"/>
      <c r="V5" s="169"/>
      <c r="W5" s="38"/>
      <c r="X5" s="38">
        <v>1</v>
      </c>
      <c r="Y5" s="89"/>
      <c r="Z5" s="169"/>
      <c r="AA5" s="89">
        <v>1</v>
      </c>
      <c r="AB5" s="169"/>
      <c r="AC5" s="89">
        <v>1</v>
      </c>
      <c r="AD5" s="169"/>
      <c r="AE5" s="89"/>
      <c r="AF5" s="170" t="s">
        <v>604</v>
      </c>
    </row>
    <row r="6" spans="1:35" s="13" customFormat="1" ht="41" customHeight="1" x14ac:dyDescent="0.2">
      <c r="A6" s="169">
        <v>3</v>
      </c>
      <c r="B6" s="89"/>
      <c r="C6" s="169"/>
      <c r="D6" s="38">
        <v>1</v>
      </c>
      <c r="E6" s="89"/>
      <c r="F6" s="169">
        <v>1</v>
      </c>
      <c r="G6" s="38">
        <v>1</v>
      </c>
      <c r="H6" s="38">
        <v>1</v>
      </c>
      <c r="I6" s="38">
        <v>1</v>
      </c>
      <c r="J6" s="38">
        <v>1</v>
      </c>
      <c r="K6" s="38">
        <v>1</v>
      </c>
      <c r="L6" s="38"/>
      <c r="M6" s="38"/>
      <c r="N6" s="38"/>
      <c r="O6" s="38"/>
      <c r="P6" s="38"/>
      <c r="Q6" s="38"/>
      <c r="R6" s="38"/>
      <c r="S6" s="38"/>
      <c r="T6" s="89"/>
      <c r="U6" s="163"/>
      <c r="V6" s="169"/>
      <c r="W6" s="38"/>
      <c r="X6" s="38">
        <v>1</v>
      </c>
      <c r="Y6" s="89"/>
      <c r="Z6" s="169"/>
      <c r="AA6" s="89">
        <v>1</v>
      </c>
      <c r="AB6" s="169"/>
      <c r="AC6" s="89">
        <v>1</v>
      </c>
      <c r="AD6" s="169"/>
      <c r="AE6" s="89"/>
      <c r="AF6" s="170" t="s">
        <v>606</v>
      </c>
    </row>
    <row r="7" spans="1:35" s="13" customFormat="1" ht="41" customHeight="1" x14ac:dyDescent="0.2">
      <c r="A7" s="169">
        <v>4</v>
      </c>
      <c r="B7" s="89"/>
      <c r="C7" s="169"/>
      <c r="D7" s="38">
        <v>1</v>
      </c>
      <c r="E7" s="89"/>
      <c r="F7" s="169">
        <v>1</v>
      </c>
      <c r="G7" s="38"/>
      <c r="H7" s="38">
        <v>1</v>
      </c>
      <c r="I7" s="38">
        <v>1</v>
      </c>
      <c r="J7" s="38">
        <v>1</v>
      </c>
      <c r="K7" s="38">
        <v>1</v>
      </c>
      <c r="L7" s="38"/>
      <c r="M7" s="38"/>
      <c r="N7" s="38"/>
      <c r="O7" s="38"/>
      <c r="P7" s="38"/>
      <c r="Q7" s="38"/>
      <c r="R7" s="38"/>
      <c r="S7" s="38"/>
      <c r="T7" s="89"/>
      <c r="U7" s="163"/>
      <c r="V7" s="169"/>
      <c r="W7" s="38"/>
      <c r="X7" s="38">
        <v>1</v>
      </c>
      <c r="Y7" s="89"/>
      <c r="Z7" s="169"/>
      <c r="AA7" s="89">
        <v>1</v>
      </c>
      <c r="AB7" s="169"/>
      <c r="AC7" s="89">
        <v>1</v>
      </c>
      <c r="AD7" s="169"/>
      <c r="AE7" s="89"/>
      <c r="AF7" s="170" t="s">
        <v>605</v>
      </c>
    </row>
    <row r="8" spans="1:35" s="13" customFormat="1" ht="41" customHeight="1" x14ac:dyDescent="0.2">
      <c r="A8" s="169">
        <v>5</v>
      </c>
      <c r="B8" s="89"/>
      <c r="C8" s="169"/>
      <c r="D8" s="38">
        <v>1</v>
      </c>
      <c r="E8" s="89"/>
      <c r="F8" s="169">
        <v>1</v>
      </c>
      <c r="G8" s="38">
        <v>1</v>
      </c>
      <c r="H8" s="38">
        <v>1</v>
      </c>
      <c r="I8" s="38"/>
      <c r="J8" s="38">
        <v>1</v>
      </c>
      <c r="K8" s="38"/>
      <c r="L8" s="38"/>
      <c r="M8" s="38"/>
      <c r="N8" s="38"/>
      <c r="O8" s="38"/>
      <c r="P8" s="38"/>
      <c r="Q8" s="38"/>
      <c r="R8" s="38"/>
      <c r="S8" s="38"/>
      <c r="T8" s="89"/>
      <c r="U8" s="163"/>
      <c r="V8" s="169"/>
      <c r="W8" s="38"/>
      <c r="X8" s="38">
        <v>1</v>
      </c>
      <c r="Y8" s="89"/>
      <c r="Z8" s="169"/>
      <c r="AA8" s="89">
        <v>1</v>
      </c>
      <c r="AB8" s="169"/>
      <c r="AC8" s="89">
        <v>1</v>
      </c>
      <c r="AD8" s="169"/>
      <c r="AE8" s="89"/>
      <c r="AF8" s="170" t="s">
        <v>1368</v>
      </c>
    </row>
    <row r="9" spans="1:35" s="13" customFormat="1" ht="41" customHeight="1" x14ac:dyDescent="0.2">
      <c r="A9" s="169">
        <v>6</v>
      </c>
      <c r="B9" s="89"/>
      <c r="C9" s="169"/>
      <c r="D9" s="38">
        <v>1</v>
      </c>
      <c r="E9" s="89"/>
      <c r="F9" s="169">
        <v>1</v>
      </c>
      <c r="G9" s="38">
        <v>1</v>
      </c>
      <c r="H9" s="38">
        <v>1</v>
      </c>
      <c r="I9" s="38">
        <v>1</v>
      </c>
      <c r="J9" s="38">
        <v>1</v>
      </c>
      <c r="K9" s="38">
        <v>1</v>
      </c>
      <c r="L9" s="38"/>
      <c r="M9" s="38"/>
      <c r="N9" s="38"/>
      <c r="O9" s="38"/>
      <c r="P9" s="38"/>
      <c r="Q9" s="38"/>
      <c r="R9" s="38"/>
      <c r="S9" s="38"/>
      <c r="T9" s="89"/>
      <c r="U9" s="163"/>
      <c r="V9" s="169"/>
      <c r="W9" s="38"/>
      <c r="X9" s="38">
        <v>1</v>
      </c>
      <c r="Y9" s="89"/>
      <c r="Z9" s="169"/>
      <c r="AA9" s="89">
        <v>1</v>
      </c>
      <c r="AB9" s="169"/>
      <c r="AC9" s="89">
        <v>1</v>
      </c>
      <c r="AD9" s="169"/>
      <c r="AE9" s="89"/>
      <c r="AF9" s="170" t="s">
        <v>1369</v>
      </c>
    </row>
    <row r="10" spans="1:35" s="13" customFormat="1" ht="41" customHeight="1" x14ac:dyDescent="0.2">
      <c r="A10" s="169">
        <v>7</v>
      </c>
      <c r="B10" s="89"/>
      <c r="C10" s="169"/>
      <c r="D10" s="38">
        <v>1</v>
      </c>
      <c r="E10" s="89"/>
      <c r="F10" s="169">
        <v>1</v>
      </c>
      <c r="G10" s="38">
        <v>1</v>
      </c>
      <c r="H10" s="38"/>
      <c r="I10" s="38"/>
      <c r="J10" s="38"/>
      <c r="K10" s="38"/>
      <c r="L10" s="38"/>
      <c r="M10" s="38"/>
      <c r="N10" s="38"/>
      <c r="O10" s="38"/>
      <c r="P10" s="38"/>
      <c r="Q10" s="38"/>
      <c r="R10" s="38">
        <v>1</v>
      </c>
      <c r="S10" s="38"/>
      <c r="T10" s="89"/>
      <c r="U10" s="163" t="s">
        <v>607</v>
      </c>
      <c r="V10" s="169"/>
      <c r="W10" s="38"/>
      <c r="X10" s="38">
        <v>1</v>
      </c>
      <c r="Y10" s="89"/>
      <c r="Z10" s="169"/>
      <c r="AA10" s="89">
        <v>1</v>
      </c>
      <c r="AB10" s="169"/>
      <c r="AC10" s="89">
        <v>1</v>
      </c>
      <c r="AD10" s="169"/>
      <c r="AE10" s="89"/>
      <c r="AF10" s="170" t="s">
        <v>1370</v>
      </c>
    </row>
    <row r="11" spans="1:35" s="13" customFormat="1" ht="41" customHeight="1" x14ac:dyDescent="0.2">
      <c r="A11" s="169">
        <v>8</v>
      </c>
      <c r="B11" s="89"/>
      <c r="C11" s="169"/>
      <c r="D11" s="38">
        <v>1</v>
      </c>
      <c r="E11" s="89"/>
      <c r="F11" s="169">
        <v>1</v>
      </c>
      <c r="G11" s="38">
        <v>1</v>
      </c>
      <c r="H11" s="38"/>
      <c r="I11" s="38"/>
      <c r="J11" s="38"/>
      <c r="K11" s="38"/>
      <c r="L11" s="38"/>
      <c r="M11" s="38"/>
      <c r="N11" s="38"/>
      <c r="O11" s="38"/>
      <c r="P11" s="38"/>
      <c r="Q11" s="38"/>
      <c r="R11" s="38">
        <v>1</v>
      </c>
      <c r="S11" s="38"/>
      <c r="T11" s="89"/>
      <c r="U11" s="163" t="s">
        <v>607</v>
      </c>
      <c r="V11" s="169"/>
      <c r="W11" s="38"/>
      <c r="X11" s="38">
        <v>1</v>
      </c>
      <c r="Y11" s="89"/>
      <c r="Z11" s="169"/>
      <c r="AA11" s="89">
        <v>1</v>
      </c>
      <c r="AB11" s="169"/>
      <c r="AC11" s="89">
        <v>1</v>
      </c>
      <c r="AD11" s="169"/>
      <c r="AE11" s="89"/>
      <c r="AF11" s="170" t="s">
        <v>1371</v>
      </c>
    </row>
    <row r="12" spans="1:35" s="13" customFormat="1" ht="41" customHeight="1" x14ac:dyDescent="0.2">
      <c r="A12" s="169">
        <v>9</v>
      </c>
      <c r="B12" s="89"/>
      <c r="C12" s="169"/>
      <c r="D12" s="38">
        <v>1</v>
      </c>
      <c r="E12" s="89"/>
      <c r="F12" s="169">
        <v>1</v>
      </c>
      <c r="G12" s="38">
        <v>1</v>
      </c>
      <c r="H12" s="38"/>
      <c r="I12" s="38">
        <v>1</v>
      </c>
      <c r="J12" s="38"/>
      <c r="K12" s="38"/>
      <c r="L12" s="38"/>
      <c r="M12" s="38"/>
      <c r="N12" s="38"/>
      <c r="O12" s="38"/>
      <c r="P12" s="38"/>
      <c r="Q12" s="38"/>
      <c r="R12" s="38">
        <v>1</v>
      </c>
      <c r="S12" s="38"/>
      <c r="T12" s="89"/>
      <c r="U12" s="163" t="s">
        <v>608</v>
      </c>
      <c r="V12" s="169"/>
      <c r="W12" s="38"/>
      <c r="X12" s="38">
        <v>1</v>
      </c>
      <c r="Y12" s="89"/>
      <c r="Z12" s="169"/>
      <c r="AA12" s="89">
        <v>1</v>
      </c>
      <c r="AB12" s="169">
        <v>1</v>
      </c>
      <c r="AC12" s="89"/>
      <c r="AD12" s="169"/>
      <c r="AE12" s="89"/>
      <c r="AF12" s="170" t="s">
        <v>1372</v>
      </c>
    </row>
    <row r="13" spans="1:35" s="13" customFormat="1" ht="41" customHeight="1" x14ac:dyDescent="0.2">
      <c r="A13" s="169">
        <v>10</v>
      </c>
      <c r="B13" s="89"/>
      <c r="C13" s="169"/>
      <c r="D13" s="38">
        <v>1</v>
      </c>
      <c r="E13" s="89"/>
      <c r="F13" s="169">
        <v>1</v>
      </c>
      <c r="G13" s="38">
        <v>1</v>
      </c>
      <c r="H13" s="38">
        <v>1</v>
      </c>
      <c r="I13" s="38">
        <v>1</v>
      </c>
      <c r="J13" s="38">
        <v>1</v>
      </c>
      <c r="K13" s="38"/>
      <c r="L13" s="38"/>
      <c r="M13" s="38"/>
      <c r="N13" s="38"/>
      <c r="O13" s="38"/>
      <c r="P13" s="38"/>
      <c r="Q13" s="38">
        <v>1</v>
      </c>
      <c r="R13" s="38"/>
      <c r="S13" s="38"/>
      <c r="T13" s="89">
        <v>1</v>
      </c>
      <c r="U13" s="174" t="s">
        <v>609</v>
      </c>
      <c r="V13" s="169"/>
      <c r="W13" s="38"/>
      <c r="X13" s="38">
        <v>1</v>
      </c>
      <c r="Y13" s="89"/>
      <c r="Z13" s="169"/>
      <c r="AA13" s="89">
        <v>1</v>
      </c>
      <c r="AB13" s="169"/>
      <c r="AC13" s="89">
        <v>1</v>
      </c>
      <c r="AD13" s="169"/>
      <c r="AE13" s="89"/>
      <c r="AF13" s="170" t="s">
        <v>1373</v>
      </c>
    </row>
    <row r="14" spans="1:35" s="13" customFormat="1" ht="41" customHeight="1" x14ac:dyDescent="0.2">
      <c r="A14" s="169">
        <v>11</v>
      </c>
      <c r="B14" s="89"/>
      <c r="C14" s="169"/>
      <c r="D14" s="38">
        <v>1</v>
      </c>
      <c r="E14" s="89"/>
      <c r="F14" s="169">
        <v>1</v>
      </c>
      <c r="G14" s="38"/>
      <c r="H14" s="38"/>
      <c r="I14" s="38">
        <v>1</v>
      </c>
      <c r="J14" s="38"/>
      <c r="K14" s="38"/>
      <c r="L14" s="38"/>
      <c r="M14" s="38"/>
      <c r="N14" s="38"/>
      <c r="O14" s="38"/>
      <c r="P14" s="38"/>
      <c r="Q14" s="38">
        <v>1</v>
      </c>
      <c r="R14" s="38"/>
      <c r="S14" s="38"/>
      <c r="T14" s="89"/>
      <c r="U14" s="163" t="s">
        <v>610</v>
      </c>
      <c r="V14" s="169"/>
      <c r="W14" s="38"/>
      <c r="X14" s="38">
        <v>1</v>
      </c>
      <c r="Y14" s="89"/>
      <c r="Z14" s="169"/>
      <c r="AA14" s="89">
        <v>1</v>
      </c>
      <c r="AB14" s="169"/>
      <c r="AC14" s="89">
        <v>1</v>
      </c>
      <c r="AD14" s="169"/>
      <c r="AE14" s="89"/>
      <c r="AF14" s="170" t="s">
        <v>1374</v>
      </c>
    </row>
    <row r="15" spans="1:35" s="13" customFormat="1" ht="41" customHeight="1" x14ac:dyDescent="0.2">
      <c r="A15" s="169">
        <v>12</v>
      </c>
      <c r="B15" s="89"/>
      <c r="C15" s="169"/>
      <c r="D15" s="38">
        <v>1</v>
      </c>
      <c r="E15" s="89"/>
      <c r="F15" s="169">
        <v>1</v>
      </c>
      <c r="G15" s="38">
        <v>1</v>
      </c>
      <c r="H15" s="38">
        <v>1</v>
      </c>
      <c r="I15" s="38"/>
      <c r="J15" s="38"/>
      <c r="K15" s="38"/>
      <c r="L15" s="38"/>
      <c r="M15" s="38"/>
      <c r="N15" s="38"/>
      <c r="O15" s="38"/>
      <c r="P15" s="38"/>
      <c r="Q15" s="38"/>
      <c r="R15" s="38"/>
      <c r="S15" s="38"/>
      <c r="T15" s="89">
        <v>1</v>
      </c>
      <c r="U15" s="163" t="s">
        <v>611</v>
      </c>
      <c r="V15" s="169"/>
      <c r="W15" s="38"/>
      <c r="X15" s="38">
        <v>1</v>
      </c>
      <c r="Y15" s="89"/>
      <c r="Z15" s="169"/>
      <c r="AA15" s="89">
        <v>1</v>
      </c>
      <c r="AB15" s="169"/>
      <c r="AC15" s="89">
        <v>1</v>
      </c>
      <c r="AD15" s="169"/>
      <c r="AE15" s="89"/>
      <c r="AF15" s="170" t="s">
        <v>1375</v>
      </c>
    </row>
    <row r="16" spans="1:35" s="13" customFormat="1" ht="41" customHeight="1" x14ac:dyDescent="0.2">
      <c r="A16" s="169">
        <v>13</v>
      </c>
      <c r="B16" s="89"/>
      <c r="C16" s="169"/>
      <c r="D16" s="38">
        <v>1</v>
      </c>
      <c r="E16" s="89"/>
      <c r="F16" s="169">
        <v>1</v>
      </c>
      <c r="G16" s="38">
        <v>1</v>
      </c>
      <c r="H16" s="38">
        <v>1</v>
      </c>
      <c r="I16" s="38"/>
      <c r="J16" s="38"/>
      <c r="K16" s="38"/>
      <c r="L16" s="38"/>
      <c r="M16" s="38"/>
      <c r="N16" s="38"/>
      <c r="O16" s="38"/>
      <c r="P16" s="38"/>
      <c r="Q16" s="38"/>
      <c r="R16" s="38"/>
      <c r="S16" s="38"/>
      <c r="T16" s="89">
        <v>1</v>
      </c>
      <c r="U16" s="163" t="s">
        <v>612</v>
      </c>
      <c r="V16" s="169"/>
      <c r="W16" s="38"/>
      <c r="X16" s="38">
        <v>1</v>
      </c>
      <c r="Y16" s="89"/>
      <c r="Z16" s="169"/>
      <c r="AA16" s="89">
        <v>1</v>
      </c>
      <c r="AB16" s="169"/>
      <c r="AC16" s="89">
        <v>1</v>
      </c>
      <c r="AD16" s="169"/>
      <c r="AE16" s="89"/>
      <c r="AF16" s="170" t="s">
        <v>1376</v>
      </c>
    </row>
    <row r="17" spans="1:32" s="13" customFormat="1" ht="41" customHeight="1" x14ac:dyDescent="0.2">
      <c r="A17" s="169">
        <v>14</v>
      </c>
      <c r="B17" s="89"/>
      <c r="C17" s="169"/>
      <c r="D17" s="38">
        <v>1</v>
      </c>
      <c r="E17" s="89"/>
      <c r="F17" s="169">
        <v>1</v>
      </c>
      <c r="G17" s="38">
        <v>1</v>
      </c>
      <c r="H17" s="38">
        <v>1</v>
      </c>
      <c r="I17" s="38">
        <v>1</v>
      </c>
      <c r="J17" s="38"/>
      <c r="K17" s="38"/>
      <c r="L17" s="38"/>
      <c r="M17" s="38"/>
      <c r="N17" s="38"/>
      <c r="O17" s="38"/>
      <c r="P17" s="38"/>
      <c r="Q17" s="38">
        <v>1</v>
      </c>
      <c r="R17" s="38"/>
      <c r="S17" s="38"/>
      <c r="T17" s="89"/>
      <c r="U17" s="163" t="s">
        <v>613</v>
      </c>
      <c r="V17" s="169"/>
      <c r="W17" s="38"/>
      <c r="X17" s="38">
        <v>1</v>
      </c>
      <c r="Y17" s="89"/>
      <c r="Z17" s="169"/>
      <c r="AA17" s="89">
        <v>1</v>
      </c>
      <c r="AB17" s="169"/>
      <c r="AC17" s="89">
        <v>1</v>
      </c>
      <c r="AD17" s="169"/>
      <c r="AE17" s="89"/>
      <c r="AF17" s="170" t="s">
        <v>1377</v>
      </c>
    </row>
    <row r="18" spans="1:32" s="13" customFormat="1" ht="41" customHeight="1" x14ac:dyDescent="0.2">
      <c r="A18" s="169">
        <v>15</v>
      </c>
      <c r="B18" s="89"/>
      <c r="C18" s="169"/>
      <c r="D18" s="38">
        <v>1</v>
      </c>
      <c r="E18" s="89"/>
      <c r="F18" s="169">
        <v>1</v>
      </c>
      <c r="G18" s="38">
        <v>1</v>
      </c>
      <c r="H18" s="38">
        <v>1</v>
      </c>
      <c r="I18" s="38">
        <v>1</v>
      </c>
      <c r="J18" s="38"/>
      <c r="K18" s="38"/>
      <c r="L18" s="38"/>
      <c r="M18" s="38"/>
      <c r="N18" s="38"/>
      <c r="O18" s="38"/>
      <c r="P18" s="38"/>
      <c r="Q18" s="38">
        <v>1</v>
      </c>
      <c r="R18" s="38"/>
      <c r="S18" s="38"/>
      <c r="T18" s="89"/>
      <c r="U18" s="163" t="s">
        <v>614</v>
      </c>
      <c r="V18" s="169"/>
      <c r="W18" s="38"/>
      <c r="X18" s="38">
        <v>1</v>
      </c>
      <c r="Y18" s="89"/>
      <c r="Z18" s="169"/>
      <c r="AA18" s="89">
        <v>1</v>
      </c>
      <c r="AB18" s="169"/>
      <c r="AC18" s="89">
        <v>1</v>
      </c>
      <c r="AD18" s="169"/>
      <c r="AE18" s="89"/>
      <c r="AF18" s="170" t="s">
        <v>1378</v>
      </c>
    </row>
    <row r="19" spans="1:32" s="13" customFormat="1" ht="41" customHeight="1" x14ac:dyDescent="0.2">
      <c r="A19" s="169">
        <v>16</v>
      </c>
      <c r="B19" s="89"/>
      <c r="C19" s="169"/>
      <c r="D19" s="38">
        <v>1</v>
      </c>
      <c r="E19" s="89"/>
      <c r="F19" s="169">
        <v>1</v>
      </c>
      <c r="G19" s="38">
        <v>1</v>
      </c>
      <c r="H19" s="38"/>
      <c r="I19" s="38"/>
      <c r="J19" s="38"/>
      <c r="K19" s="38"/>
      <c r="L19" s="38"/>
      <c r="M19" s="38"/>
      <c r="N19" s="38"/>
      <c r="O19" s="38"/>
      <c r="P19" s="38"/>
      <c r="Q19" s="38"/>
      <c r="R19" s="38"/>
      <c r="S19" s="38"/>
      <c r="T19" s="89"/>
      <c r="U19" s="163"/>
      <c r="V19" s="169"/>
      <c r="W19" s="38"/>
      <c r="X19" s="38">
        <v>1</v>
      </c>
      <c r="Y19" s="89"/>
      <c r="Z19" s="169"/>
      <c r="AA19" s="89">
        <v>1</v>
      </c>
      <c r="AB19" s="169"/>
      <c r="AC19" s="89">
        <v>1</v>
      </c>
      <c r="AD19" s="169"/>
      <c r="AE19" s="89"/>
      <c r="AF19" s="170" t="s">
        <v>1379</v>
      </c>
    </row>
    <row r="20" spans="1:32" s="13" customFormat="1" ht="41" customHeight="1" x14ac:dyDescent="0.2">
      <c r="A20" s="169">
        <v>17</v>
      </c>
      <c r="B20" s="89"/>
      <c r="C20" s="169"/>
      <c r="D20" s="38">
        <v>1</v>
      </c>
      <c r="E20" s="89"/>
      <c r="F20" s="169">
        <v>1</v>
      </c>
      <c r="G20" s="38">
        <v>1</v>
      </c>
      <c r="H20" s="38">
        <v>1</v>
      </c>
      <c r="I20" s="38">
        <v>1</v>
      </c>
      <c r="J20" s="38">
        <v>1</v>
      </c>
      <c r="K20" s="38"/>
      <c r="L20" s="38"/>
      <c r="M20" s="38"/>
      <c r="N20" s="38"/>
      <c r="O20" s="38"/>
      <c r="P20" s="38"/>
      <c r="Q20" s="38"/>
      <c r="R20" s="38">
        <v>1</v>
      </c>
      <c r="S20" s="38"/>
      <c r="T20" s="89"/>
      <c r="U20" s="163" t="s">
        <v>615</v>
      </c>
      <c r="V20" s="169"/>
      <c r="W20" s="38"/>
      <c r="X20" s="38">
        <v>1</v>
      </c>
      <c r="Y20" s="89"/>
      <c r="Z20" s="169"/>
      <c r="AA20" s="89">
        <v>1</v>
      </c>
      <c r="AB20" s="169"/>
      <c r="AC20" s="89">
        <v>1</v>
      </c>
      <c r="AD20" s="169"/>
      <c r="AE20" s="89"/>
      <c r="AF20" s="170" t="s">
        <v>1380</v>
      </c>
    </row>
    <row r="21" spans="1:32" s="13" customFormat="1" ht="41" customHeight="1" x14ac:dyDescent="0.2">
      <c r="A21" s="169">
        <v>18</v>
      </c>
      <c r="B21" s="89"/>
      <c r="C21" s="169"/>
      <c r="D21" s="38">
        <v>1</v>
      </c>
      <c r="E21" s="89"/>
      <c r="F21" s="169">
        <v>1</v>
      </c>
      <c r="G21" s="38">
        <v>1</v>
      </c>
      <c r="H21" s="38"/>
      <c r="I21" s="38"/>
      <c r="J21" s="38">
        <v>1</v>
      </c>
      <c r="K21" s="38"/>
      <c r="L21" s="38"/>
      <c r="M21" s="38"/>
      <c r="N21" s="38"/>
      <c r="O21" s="38"/>
      <c r="P21" s="38"/>
      <c r="Q21" s="38"/>
      <c r="R21" s="38">
        <v>1</v>
      </c>
      <c r="S21" s="38"/>
      <c r="T21" s="89"/>
      <c r="U21" s="174" t="s">
        <v>616</v>
      </c>
      <c r="V21" s="169"/>
      <c r="W21" s="38"/>
      <c r="X21" s="38">
        <v>1</v>
      </c>
      <c r="Y21" s="89"/>
      <c r="Z21" s="169"/>
      <c r="AA21" s="89">
        <v>1</v>
      </c>
      <c r="AB21" s="169"/>
      <c r="AC21" s="89">
        <v>1</v>
      </c>
      <c r="AD21" s="169"/>
      <c r="AE21" s="89"/>
      <c r="AF21" s="170" t="s">
        <v>1381</v>
      </c>
    </row>
    <row r="22" spans="1:32" s="13" customFormat="1" ht="41" customHeight="1" x14ac:dyDescent="0.2">
      <c r="A22" s="169">
        <v>19</v>
      </c>
      <c r="B22" s="89"/>
      <c r="C22" s="169"/>
      <c r="D22" s="38">
        <v>1</v>
      </c>
      <c r="E22" s="89"/>
      <c r="F22" s="169">
        <v>1</v>
      </c>
      <c r="G22" s="38">
        <v>1</v>
      </c>
      <c r="H22" s="38">
        <v>1</v>
      </c>
      <c r="I22" s="38">
        <v>1</v>
      </c>
      <c r="J22" s="38">
        <v>1</v>
      </c>
      <c r="K22" s="38"/>
      <c r="L22" s="38"/>
      <c r="M22" s="38"/>
      <c r="N22" s="38"/>
      <c r="O22" s="38"/>
      <c r="P22" s="38"/>
      <c r="Q22" s="38">
        <v>1</v>
      </c>
      <c r="R22" s="38"/>
      <c r="S22" s="38"/>
      <c r="T22" s="89"/>
      <c r="U22" s="174" t="s">
        <v>617</v>
      </c>
      <c r="V22" s="169"/>
      <c r="W22" s="38"/>
      <c r="X22" s="38">
        <v>1</v>
      </c>
      <c r="Y22" s="89"/>
      <c r="Z22" s="169"/>
      <c r="AA22" s="89">
        <v>1</v>
      </c>
      <c r="AB22" s="169"/>
      <c r="AC22" s="89">
        <v>1</v>
      </c>
      <c r="AD22" s="169"/>
      <c r="AE22" s="89"/>
      <c r="AF22" s="170" t="s">
        <v>1382</v>
      </c>
    </row>
    <row r="23" spans="1:32" s="13" customFormat="1" ht="41" customHeight="1" x14ac:dyDescent="0.2">
      <c r="A23" s="169">
        <v>20</v>
      </c>
      <c r="B23" s="89"/>
      <c r="C23" s="169"/>
      <c r="D23" s="38">
        <v>1</v>
      </c>
      <c r="E23" s="89"/>
      <c r="F23" s="169">
        <v>1</v>
      </c>
      <c r="G23" s="38">
        <v>1</v>
      </c>
      <c r="H23" s="38"/>
      <c r="I23" s="38"/>
      <c r="J23" s="38"/>
      <c r="K23" s="38"/>
      <c r="L23" s="38"/>
      <c r="M23" s="38"/>
      <c r="N23" s="38"/>
      <c r="O23" s="38"/>
      <c r="P23" s="38"/>
      <c r="Q23" s="38">
        <v>1</v>
      </c>
      <c r="R23" s="38">
        <v>1</v>
      </c>
      <c r="S23" s="38"/>
      <c r="T23" s="89"/>
      <c r="U23" s="163" t="s">
        <v>618</v>
      </c>
      <c r="V23" s="169"/>
      <c r="W23" s="38"/>
      <c r="X23" s="38">
        <v>1</v>
      </c>
      <c r="Y23" s="89"/>
      <c r="Z23" s="169"/>
      <c r="AA23" s="89">
        <v>1</v>
      </c>
      <c r="AB23" s="169"/>
      <c r="AC23" s="89">
        <v>1</v>
      </c>
      <c r="AD23" s="169"/>
      <c r="AE23" s="89"/>
      <c r="AF23" s="170" t="s">
        <v>1383</v>
      </c>
    </row>
    <row r="24" spans="1:32" s="13" customFormat="1" ht="41" customHeight="1" x14ac:dyDescent="0.2">
      <c r="A24" s="169">
        <v>21</v>
      </c>
      <c r="B24" s="89"/>
      <c r="C24" s="169"/>
      <c r="D24" s="38">
        <v>1</v>
      </c>
      <c r="E24" s="89"/>
      <c r="F24" s="169">
        <v>1</v>
      </c>
      <c r="G24" s="38">
        <v>1</v>
      </c>
      <c r="H24" s="38"/>
      <c r="I24" s="38"/>
      <c r="J24" s="38"/>
      <c r="K24" s="38"/>
      <c r="L24" s="38"/>
      <c r="M24" s="38"/>
      <c r="N24" s="38"/>
      <c r="O24" s="38"/>
      <c r="P24" s="38"/>
      <c r="Q24" s="38"/>
      <c r="R24" s="38"/>
      <c r="S24" s="38"/>
      <c r="T24" s="89"/>
      <c r="U24" s="163"/>
      <c r="V24" s="169"/>
      <c r="W24" s="38"/>
      <c r="X24" s="38"/>
      <c r="Y24" s="89"/>
      <c r="Z24" s="169"/>
      <c r="AA24" s="89">
        <v>1</v>
      </c>
      <c r="AB24" s="169"/>
      <c r="AC24" s="89">
        <v>1</v>
      </c>
      <c r="AD24" s="169"/>
      <c r="AE24" s="89"/>
      <c r="AF24" s="170" t="s">
        <v>1384</v>
      </c>
    </row>
    <row r="25" spans="1:32" s="13" customFormat="1" ht="41" customHeight="1" x14ac:dyDescent="0.2">
      <c r="A25" s="169">
        <v>22</v>
      </c>
      <c r="B25" s="89"/>
      <c r="C25" s="169"/>
      <c r="D25" s="38">
        <v>1</v>
      </c>
      <c r="E25" s="89"/>
      <c r="F25" s="169">
        <v>1</v>
      </c>
      <c r="G25" s="38">
        <v>1</v>
      </c>
      <c r="H25" s="38"/>
      <c r="I25" s="38"/>
      <c r="J25" s="38"/>
      <c r="K25" s="38"/>
      <c r="L25" s="38"/>
      <c r="M25" s="38"/>
      <c r="N25" s="38"/>
      <c r="O25" s="38"/>
      <c r="P25" s="38"/>
      <c r="Q25" s="38"/>
      <c r="R25" s="38"/>
      <c r="S25" s="38"/>
      <c r="T25" s="89"/>
      <c r="U25" s="163"/>
      <c r="V25" s="169"/>
      <c r="W25" s="38"/>
      <c r="X25" s="38"/>
      <c r="Y25" s="89"/>
      <c r="Z25" s="169"/>
      <c r="AA25" s="89">
        <v>1</v>
      </c>
      <c r="AB25" s="169"/>
      <c r="AC25" s="89">
        <v>1</v>
      </c>
      <c r="AD25" s="169"/>
      <c r="AE25" s="89"/>
      <c r="AF25" s="170" t="s">
        <v>1385</v>
      </c>
    </row>
    <row r="26" spans="1:32" s="13" customFormat="1" ht="41" customHeight="1" x14ac:dyDescent="0.2">
      <c r="A26" s="169">
        <v>23</v>
      </c>
      <c r="B26" s="89"/>
      <c r="C26" s="169"/>
      <c r="D26" s="38">
        <v>1</v>
      </c>
      <c r="E26" s="89"/>
      <c r="F26" s="169">
        <v>1</v>
      </c>
      <c r="G26" s="38">
        <v>1</v>
      </c>
      <c r="H26" s="38"/>
      <c r="I26" s="38"/>
      <c r="J26" s="38">
        <v>1</v>
      </c>
      <c r="K26" s="38"/>
      <c r="L26" s="38"/>
      <c r="M26" s="38"/>
      <c r="N26" s="38"/>
      <c r="O26" s="38"/>
      <c r="P26" s="38"/>
      <c r="Q26" s="38">
        <v>1</v>
      </c>
      <c r="R26" s="38"/>
      <c r="S26" s="38">
        <v>1</v>
      </c>
      <c r="T26" s="89"/>
      <c r="U26" s="163" t="s">
        <v>619</v>
      </c>
      <c r="V26" s="169"/>
      <c r="W26" s="38">
        <v>1</v>
      </c>
      <c r="X26" s="38"/>
      <c r="Y26" s="89"/>
      <c r="Z26" s="169">
        <v>1</v>
      </c>
      <c r="AA26" s="89"/>
      <c r="AB26" s="169"/>
      <c r="AC26" s="89">
        <v>1</v>
      </c>
      <c r="AD26" s="169"/>
      <c r="AE26" s="89"/>
      <c r="AF26" s="170" t="s">
        <v>1386</v>
      </c>
    </row>
    <row r="27" spans="1:32" s="13" customFormat="1" ht="41" customHeight="1" x14ac:dyDescent="0.2">
      <c r="A27" s="169">
        <v>24</v>
      </c>
      <c r="B27" s="89"/>
      <c r="C27" s="169"/>
      <c r="D27" s="38">
        <v>1</v>
      </c>
      <c r="E27" s="89"/>
      <c r="F27" s="169">
        <v>1</v>
      </c>
      <c r="G27" s="38">
        <v>1</v>
      </c>
      <c r="H27" s="38"/>
      <c r="I27" s="38"/>
      <c r="J27" s="38"/>
      <c r="K27" s="38"/>
      <c r="L27" s="38"/>
      <c r="M27" s="38"/>
      <c r="N27" s="38"/>
      <c r="O27" s="38"/>
      <c r="P27" s="38"/>
      <c r="Q27" s="38"/>
      <c r="R27" s="38"/>
      <c r="S27" s="38">
        <v>1</v>
      </c>
      <c r="T27" s="89"/>
      <c r="U27" s="163" t="s">
        <v>620</v>
      </c>
      <c r="V27" s="169"/>
      <c r="W27" s="38">
        <v>1</v>
      </c>
      <c r="X27" s="38"/>
      <c r="Y27" s="89"/>
      <c r="Z27" s="169">
        <v>1</v>
      </c>
      <c r="AA27" s="89"/>
      <c r="AB27" s="169"/>
      <c r="AC27" s="89">
        <v>1</v>
      </c>
      <c r="AD27" s="169"/>
      <c r="AE27" s="89"/>
      <c r="AF27" s="170" t="s">
        <v>1387</v>
      </c>
    </row>
    <row r="28" spans="1:32" s="13" customFormat="1" ht="41" customHeight="1" x14ac:dyDescent="0.2">
      <c r="A28" s="169">
        <v>25</v>
      </c>
      <c r="B28" s="89"/>
      <c r="C28" s="169"/>
      <c r="D28" s="38">
        <v>1</v>
      </c>
      <c r="E28" s="89"/>
      <c r="F28" s="169">
        <v>1</v>
      </c>
      <c r="G28" s="38"/>
      <c r="H28" s="38"/>
      <c r="I28" s="38"/>
      <c r="J28" s="38"/>
      <c r="K28" s="38"/>
      <c r="L28" s="38"/>
      <c r="M28" s="38"/>
      <c r="N28" s="38"/>
      <c r="O28" s="38"/>
      <c r="P28" s="38"/>
      <c r="Q28" s="38"/>
      <c r="R28" s="38">
        <v>1</v>
      </c>
      <c r="S28" s="38"/>
      <c r="T28" s="89"/>
      <c r="U28" s="163" t="s">
        <v>209</v>
      </c>
      <c r="V28" s="169"/>
      <c r="W28" s="38"/>
      <c r="X28" s="38">
        <v>1</v>
      </c>
      <c r="Y28" s="89"/>
      <c r="Z28" s="169"/>
      <c r="AA28" s="89">
        <v>1</v>
      </c>
      <c r="AB28" s="169"/>
      <c r="AC28" s="89">
        <v>1</v>
      </c>
      <c r="AD28" s="169"/>
      <c r="AE28" s="89"/>
      <c r="AF28" s="170" t="s">
        <v>1388</v>
      </c>
    </row>
    <row r="29" spans="1:32" s="13" customFormat="1" ht="41" customHeight="1" x14ac:dyDescent="0.2">
      <c r="A29" s="169">
        <v>26</v>
      </c>
      <c r="B29" s="89"/>
      <c r="C29" s="169"/>
      <c r="D29" s="38">
        <v>1</v>
      </c>
      <c r="E29" s="89"/>
      <c r="F29" s="169">
        <v>1</v>
      </c>
      <c r="G29" s="38">
        <v>1</v>
      </c>
      <c r="H29" s="38"/>
      <c r="I29" s="38">
        <v>1</v>
      </c>
      <c r="J29" s="38"/>
      <c r="K29" s="38"/>
      <c r="L29" s="38"/>
      <c r="M29" s="38"/>
      <c r="N29" s="38"/>
      <c r="O29" s="38"/>
      <c r="P29" s="38"/>
      <c r="Q29" s="38">
        <v>1</v>
      </c>
      <c r="R29" s="38"/>
      <c r="S29" s="38"/>
      <c r="T29" s="89">
        <v>1</v>
      </c>
      <c r="U29" s="163" t="s">
        <v>621</v>
      </c>
      <c r="V29" s="169"/>
      <c r="W29" s="38"/>
      <c r="X29" s="38">
        <v>1</v>
      </c>
      <c r="Y29" s="89"/>
      <c r="Z29" s="169"/>
      <c r="AA29" s="89">
        <v>1</v>
      </c>
      <c r="AB29" s="169"/>
      <c r="AC29" s="89">
        <v>1</v>
      </c>
      <c r="AD29" s="169"/>
      <c r="AE29" s="89"/>
      <c r="AF29" s="170" t="s">
        <v>1389</v>
      </c>
    </row>
    <row r="30" spans="1:32" s="13" customFormat="1" ht="41" customHeight="1" x14ac:dyDescent="0.2">
      <c r="A30" s="169">
        <v>27</v>
      </c>
      <c r="B30" s="89"/>
      <c r="C30" s="169"/>
      <c r="D30" s="38">
        <v>1</v>
      </c>
      <c r="E30" s="89"/>
      <c r="F30" s="169">
        <v>1</v>
      </c>
      <c r="G30" s="38">
        <v>1</v>
      </c>
      <c r="H30" s="38"/>
      <c r="I30" s="38"/>
      <c r="J30" s="38"/>
      <c r="K30" s="38"/>
      <c r="L30" s="38"/>
      <c r="M30" s="38"/>
      <c r="N30" s="38"/>
      <c r="O30" s="38"/>
      <c r="P30" s="38"/>
      <c r="Q30" s="38"/>
      <c r="R30" s="38"/>
      <c r="S30" s="38">
        <v>1</v>
      </c>
      <c r="T30" s="89"/>
      <c r="U30" s="163" t="s">
        <v>620</v>
      </c>
      <c r="V30" s="169"/>
      <c r="W30" s="38">
        <v>1</v>
      </c>
      <c r="X30" s="38"/>
      <c r="Y30" s="89"/>
      <c r="Z30" s="169">
        <v>1</v>
      </c>
      <c r="AA30" s="89"/>
      <c r="AB30" s="169"/>
      <c r="AC30" s="89">
        <v>1</v>
      </c>
      <c r="AD30" s="169"/>
      <c r="AE30" s="89"/>
      <c r="AF30" s="170" t="s">
        <v>1390</v>
      </c>
    </row>
    <row r="31" spans="1:32" s="13" customFormat="1" ht="41" customHeight="1" x14ac:dyDescent="0.2">
      <c r="A31" s="169">
        <v>28</v>
      </c>
      <c r="B31" s="89"/>
      <c r="C31" s="169"/>
      <c r="D31" s="38">
        <v>1</v>
      </c>
      <c r="E31" s="89"/>
      <c r="F31" s="169">
        <v>1</v>
      </c>
      <c r="G31" s="38"/>
      <c r="H31" s="38"/>
      <c r="I31" s="38"/>
      <c r="J31" s="38"/>
      <c r="K31" s="38"/>
      <c r="L31" s="38"/>
      <c r="M31" s="38"/>
      <c r="N31" s="38"/>
      <c r="O31" s="38"/>
      <c r="P31" s="38"/>
      <c r="Q31" s="38">
        <v>1</v>
      </c>
      <c r="R31" s="38"/>
      <c r="S31" s="38"/>
      <c r="T31" s="89"/>
      <c r="U31" s="163" t="s">
        <v>454</v>
      </c>
      <c r="V31" s="169"/>
      <c r="W31" s="38"/>
      <c r="X31" s="38">
        <v>1</v>
      </c>
      <c r="Y31" s="89"/>
      <c r="Z31" s="169"/>
      <c r="AA31" s="89">
        <v>1</v>
      </c>
      <c r="AB31" s="169"/>
      <c r="AC31" s="89">
        <v>1</v>
      </c>
      <c r="AD31" s="169"/>
      <c r="AE31" s="89"/>
      <c r="AF31" s="170" t="s">
        <v>1391</v>
      </c>
    </row>
    <row r="32" spans="1:32" s="13" customFormat="1" ht="41" customHeight="1" x14ac:dyDescent="0.2">
      <c r="A32" s="169">
        <v>29</v>
      </c>
      <c r="B32" s="89"/>
      <c r="C32" s="169"/>
      <c r="D32" s="38"/>
      <c r="E32" s="89">
        <v>1</v>
      </c>
      <c r="F32" s="169">
        <v>1</v>
      </c>
      <c r="G32" s="38"/>
      <c r="H32" s="38"/>
      <c r="I32" s="38"/>
      <c r="J32" s="38"/>
      <c r="K32" s="38"/>
      <c r="L32" s="38"/>
      <c r="M32" s="38"/>
      <c r="N32" s="38">
        <v>1</v>
      </c>
      <c r="O32" s="38"/>
      <c r="P32" s="38"/>
      <c r="Q32" s="38"/>
      <c r="R32" s="38">
        <v>1</v>
      </c>
      <c r="S32" s="38">
        <v>1</v>
      </c>
      <c r="T32" s="89"/>
      <c r="U32" s="174" t="s">
        <v>622</v>
      </c>
      <c r="V32" s="169"/>
      <c r="W32" s="38"/>
      <c r="X32" s="38">
        <v>1</v>
      </c>
      <c r="Y32" s="89"/>
      <c r="Z32" s="169"/>
      <c r="AA32" s="89">
        <v>1</v>
      </c>
      <c r="AB32" s="169"/>
      <c r="AC32" s="89">
        <v>1</v>
      </c>
      <c r="AD32" s="169"/>
      <c r="AE32" s="89"/>
      <c r="AF32" s="170" t="s">
        <v>1392</v>
      </c>
    </row>
    <row r="33" spans="1:32" s="13" customFormat="1" ht="41" customHeight="1" x14ac:dyDescent="0.2">
      <c r="A33" s="169">
        <v>30</v>
      </c>
      <c r="B33" s="89"/>
      <c r="C33" s="169"/>
      <c r="D33" s="38">
        <v>1</v>
      </c>
      <c r="E33" s="89"/>
      <c r="F33" s="169">
        <v>1</v>
      </c>
      <c r="G33" s="38">
        <v>1</v>
      </c>
      <c r="H33" s="38"/>
      <c r="I33" s="38"/>
      <c r="J33" s="38"/>
      <c r="K33" s="38"/>
      <c r="L33" s="38"/>
      <c r="M33" s="38"/>
      <c r="N33" s="38"/>
      <c r="O33" s="38"/>
      <c r="P33" s="38"/>
      <c r="Q33" s="38"/>
      <c r="R33" s="38">
        <v>1</v>
      </c>
      <c r="S33" s="38"/>
      <c r="T33" s="89"/>
      <c r="U33" s="163" t="s">
        <v>615</v>
      </c>
      <c r="V33" s="169"/>
      <c r="W33" s="38"/>
      <c r="X33" s="38">
        <v>1</v>
      </c>
      <c r="Y33" s="89"/>
      <c r="Z33" s="169"/>
      <c r="AA33" s="89">
        <v>1</v>
      </c>
      <c r="AB33" s="169"/>
      <c r="AC33" s="89">
        <v>1</v>
      </c>
      <c r="AD33" s="169"/>
      <c r="AE33" s="89"/>
      <c r="AF33" s="170" t="s">
        <v>1393</v>
      </c>
    </row>
    <row r="34" spans="1:32" s="13" customFormat="1" ht="41" customHeight="1" x14ac:dyDescent="0.2">
      <c r="A34" s="169">
        <v>31</v>
      </c>
      <c r="B34" s="89"/>
      <c r="C34" s="169"/>
      <c r="D34" s="38">
        <v>1</v>
      </c>
      <c r="E34" s="89"/>
      <c r="F34" s="169"/>
      <c r="G34" s="38"/>
      <c r="H34" s="38"/>
      <c r="I34" s="38"/>
      <c r="J34" s="38"/>
      <c r="K34" s="38"/>
      <c r="L34" s="38"/>
      <c r="M34" s="38"/>
      <c r="N34" s="38"/>
      <c r="O34" s="38"/>
      <c r="P34" s="38"/>
      <c r="Q34" s="38"/>
      <c r="R34" s="38"/>
      <c r="S34" s="38">
        <v>1</v>
      </c>
      <c r="T34" s="89"/>
      <c r="U34" s="174" t="s">
        <v>623</v>
      </c>
      <c r="V34" s="169"/>
      <c r="W34" s="38"/>
      <c r="X34" s="38">
        <v>1</v>
      </c>
      <c r="Y34" s="89"/>
      <c r="Z34" s="169">
        <v>1</v>
      </c>
      <c r="AA34" s="89"/>
      <c r="AB34" s="169"/>
      <c r="AC34" s="89">
        <v>1</v>
      </c>
      <c r="AD34" s="169"/>
      <c r="AE34" s="89"/>
      <c r="AF34" s="170" t="s">
        <v>1394</v>
      </c>
    </row>
    <row r="35" spans="1:32" s="13" customFormat="1" ht="41" customHeight="1" x14ac:dyDescent="0.2">
      <c r="A35" s="169">
        <v>32</v>
      </c>
      <c r="B35" s="89"/>
      <c r="C35" s="169"/>
      <c r="D35" s="38">
        <v>1</v>
      </c>
      <c r="E35" s="89"/>
      <c r="F35" s="169">
        <v>1</v>
      </c>
      <c r="G35" s="38">
        <v>1</v>
      </c>
      <c r="H35" s="38"/>
      <c r="I35" s="38"/>
      <c r="J35" s="38">
        <v>1</v>
      </c>
      <c r="K35" s="38"/>
      <c r="L35" s="38"/>
      <c r="M35" s="38"/>
      <c r="N35" s="38"/>
      <c r="O35" s="38"/>
      <c r="P35" s="38"/>
      <c r="Q35" s="38"/>
      <c r="R35" s="38"/>
      <c r="S35" s="38">
        <v>1</v>
      </c>
      <c r="T35" s="89"/>
      <c r="U35" s="163" t="s">
        <v>624</v>
      </c>
      <c r="V35" s="169"/>
      <c r="W35" s="38">
        <v>1</v>
      </c>
      <c r="X35" s="38"/>
      <c r="Y35" s="89"/>
      <c r="Z35" s="169">
        <v>1</v>
      </c>
      <c r="AA35" s="89"/>
      <c r="AB35" s="169"/>
      <c r="AC35" s="89">
        <v>1</v>
      </c>
      <c r="AD35" s="169"/>
      <c r="AE35" s="89"/>
      <c r="AF35" s="170" t="s">
        <v>1395</v>
      </c>
    </row>
    <row r="36" spans="1:32" s="13" customFormat="1" ht="41" customHeight="1" x14ac:dyDescent="0.2">
      <c r="A36" s="169">
        <v>33</v>
      </c>
      <c r="B36" s="89"/>
      <c r="C36" s="169"/>
      <c r="D36" s="38">
        <v>1</v>
      </c>
      <c r="E36" s="89"/>
      <c r="F36" s="169"/>
      <c r="G36" s="38">
        <v>1</v>
      </c>
      <c r="H36" s="38"/>
      <c r="I36" s="38"/>
      <c r="J36" s="38">
        <v>1</v>
      </c>
      <c r="K36" s="38"/>
      <c r="L36" s="38"/>
      <c r="M36" s="38"/>
      <c r="N36" s="38"/>
      <c r="O36" s="38"/>
      <c r="P36" s="38"/>
      <c r="Q36" s="38"/>
      <c r="R36" s="38"/>
      <c r="S36" s="38"/>
      <c r="T36" s="89"/>
      <c r="U36" s="163"/>
      <c r="V36" s="169"/>
      <c r="W36" s="38"/>
      <c r="X36" s="38">
        <v>1</v>
      </c>
      <c r="Y36" s="89"/>
      <c r="Z36" s="169"/>
      <c r="AA36" s="89">
        <v>1</v>
      </c>
      <c r="AB36" s="169"/>
      <c r="AC36" s="89">
        <v>1</v>
      </c>
      <c r="AD36" s="169"/>
      <c r="AE36" s="89"/>
      <c r="AF36" s="170" t="s">
        <v>1396</v>
      </c>
    </row>
    <row r="37" spans="1:32" s="13" customFormat="1" ht="41" customHeight="1" x14ac:dyDescent="0.2">
      <c r="A37" s="169">
        <v>34</v>
      </c>
      <c r="B37" s="89"/>
      <c r="C37" s="169"/>
      <c r="D37" s="38">
        <v>1</v>
      </c>
      <c r="E37" s="89"/>
      <c r="F37" s="169">
        <v>1</v>
      </c>
      <c r="G37" s="38"/>
      <c r="H37" s="38"/>
      <c r="I37" s="38">
        <v>1</v>
      </c>
      <c r="J37" s="38"/>
      <c r="K37" s="38"/>
      <c r="L37" s="38"/>
      <c r="M37" s="38"/>
      <c r="N37" s="38"/>
      <c r="O37" s="38"/>
      <c r="P37" s="38"/>
      <c r="Q37" s="38"/>
      <c r="R37" s="38"/>
      <c r="S37" s="38"/>
      <c r="T37" s="89"/>
      <c r="U37" s="163"/>
      <c r="V37" s="169"/>
      <c r="W37" s="38"/>
      <c r="X37" s="38"/>
      <c r="Y37" s="89"/>
      <c r="Z37" s="169"/>
      <c r="AA37" s="89">
        <v>1</v>
      </c>
      <c r="AB37" s="169">
        <v>1</v>
      </c>
      <c r="AC37" s="89"/>
      <c r="AD37" s="169"/>
      <c r="AE37" s="89"/>
      <c r="AF37" s="170" t="s">
        <v>1397</v>
      </c>
    </row>
    <row r="38" spans="1:32" s="13" customFormat="1" ht="41" customHeight="1" x14ac:dyDescent="0.2">
      <c r="A38" s="169">
        <v>35</v>
      </c>
      <c r="B38" s="89"/>
      <c r="C38" s="169"/>
      <c r="D38" s="38"/>
      <c r="E38" s="89">
        <v>1</v>
      </c>
      <c r="F38" s="169">
        <v>1</v>
      </c>
      <c r="G38" s="38">
        <v>1</v>
      </c>
      <c r="H38" s="38"/>
      <c r="I38" s="38"/>
      <c r="J38" s="38"/>
      <c r="K38" s="38">
        <v>1</v>
      </c>
      <c r="L38" s="38"/>
      <c r="M38" s="38"/>
      <c r="N38" s="38"/>
      <c r="O38" s="38"/>
      <c r="P38" s="38"/>
      <c r="Q38" s="38"/>
      <c r="R38" s="38">
        <v>1</v>
      </c>
      <c r="S38" s="38"/>
      <c r="T38" s="89">
        <v>1</v>
      </c>
      <c r="U38" s="174" t="s">
        <v>625</v>
      </c>
      <c r="V38" s="169"/>
      <c r="W38" s="38"/>
      <c r="X38" s="38">
        <v>1</v>
      </c>
      <c r="Y38" s="89"/>
      <c r="Z38" s="169"/>
      <c r="AA38" s="89">
        <v>1</v>
      </c>
      <c r="AB38" s="169">
        <v>1</v>
      </c>
      <c r="AC38" s="89"/>
      <c r="AD38" s="169"/>
      <c r="AE38" s="89"/>
      <c r="AF38" s="170" t="s">
        <v>1398</v>
      </c>
    </row>
    <row r="39" spans="1:32" s="13" customFormat="1" ht="41" customHeight="1" x14ac:dyDescent="0.2">
      <c r="A39" s="169">
        <v>36</v>
      </c>
      <c r="B39" s="89"/>
      <c r="C39" s="169"/>
      <c r="D39" s="38">
        <v>1</v>
      </c>
      <c r="E39" s="89"/>
      <c r="F39" s="169">
        <v>1</v>
      </c>
      <c r="G39" s="38">
        <v>1</v>
      </c>
      <c r="H39" s="38">
        <v>1</v>
      </c>
      <c r="I39" s="38"/>
      <c r="J39" s="38"/>
      <c r="K39" s="38"/>
      <c r="L39" s="38"/>
      <c r="M39" s="38"/>
      <c r="N39" s="38"/>
      <c r="O39" s="38"/>
      <c r="P39" s="38"/>
      <c r="Q39" s="38"/>
      <c r="R39" s="38"/>
      <c r="S39" s="38"/>
      <c r="T39" s="89">
        <v>1</v>
      </c>
      <c r="U39" s="163" t="s">
        <v>626</v>
      </c>
      <c r="V39" s="169"/>
      <c r="W39" s="38"/>
      <c r="X39" s="38">
        <v>1</v>
      </c>
      <c r="Y39" s="89"/>
      <c r="Z39" s="169"/>
      <c r="AA39" s="89">
        <v>1</v>
      </c>
      <c r="AB39" s="169"/>
      <c r="AC39" s="89">
        <v>1</v>
      </c>
      <c r="AD39" s="169"/>
      <c r="AE39" s="89"/>
      <c r="AF39" s="170" t="s">
        <v>1399</v>
      </c>
    </row>
    <row r="40" spans="1:32" s="13" customFormat="1" ht="41" customHeight="1" x14ac:dyDescent="0.2">
      <c r="A40" s="169">
        <v>37</v>
      </c>
      <c r="B40" s="89"/>
      <c r="C40" s="169"/>
      <c r="D40" s="38">
        <v>1</v>
      </c>
      <c r="E40" s="89"/>
      <c r="F40" s="169"/>
      <c r="G40" s="38"/>
      <c r="H40" s="38"/>
      <c r="I40" s="38"/>
      <c r="J40" s="38"/>
      <c r="K40" s="38"/>
      <c r="L40" s="38"/>
      <c r="M40" s="38"/>
      <c r="N40" s="38"/>
      <c r="O40" s="38"/>
      <c r="P40" s="38"/>
      <c r="Q40" s="38"/>
      <c r="R40" s="38"/>
      <c r="S40" s="38">
        <v>1</v>
      </c>
      <c r="T40" s="89"/>
      <c r="U40" s="163" t="s">
        <v>627</v>
      </c>
      <c r="V40" s="169"/>
      <c r="W40" s="38">
        <v>1</v>
      </c>
      <c r="X40" s="38"/>
      <c r="Y40" s="89"/>
      <c r="Z40" s="169">
        <v>1</v>
      </c>
      <c r="AA40" s="89"/>
      <c r="AB40" s="169"/>
      <c r="AC40" s="89">
        <v>1</v>
      </c>
      <c r="AD40" s="169"/>
      <c r="AE40" s="89"/>
      <c r="AF40" s="170" t="s">
        <v>1400</v>
      </c>
    </row>
    <row r="41" spans="1:32" s="13" customFormat="1" ht="41" customHeight="1" x14ac:dyDescent="0.2">
      <c r="A41" s="169">
        <v>38</v>
      </c>
      <c r="B41" s="89"/>
      <c r="C41" s="169"/>
      <c r="D41" s="38">
        <v>1</v>
      </c>
      <c r="E41" s="89"/>
      <c r="F41" s="169"/>
      <c r="G41" s="38"/>
      <c r="H41" s="38"/>
      <c r="I41" s="38">
        <v>1</v>
      </c>
      <c r="J41" s="38"/>
      <c r="K41" s="38"/>
      <c r="L41" s="38"/>
      <c r="M41" s="38"/>
      <c r="N41" s="38"/>
      <c r="O41" s="38"/>
      <c r="P41" s="38"/>
      <c r="Q41" s="38"/>
      <c r="R41" s="38">
        <v>1</v>
      </c>
      <c r="S41" s="38">
        <v>1</v>
      </c>
      <c r="T41" s="89"/>
      <c r="U41" s="163" t="s">
        <v>628</v>
      </c>
      <c r="V41" s="169"/>
      <c r="W41" s="38"/>
      <c r="X41" s="38">
        <v>1</v>
      </c>
      <c r="Y41" s="89"/>
      <c r="Z41" s="169"/>
      <c r="AA41" s="89">
        <v>1</v>
      </c>
      <c r="AB41" s="169"/>
      <c r="AC41" s="89">
        <v>1</v>
      </c>
      <c r="AD41" s="169"/>
      <c r="AE41" s="89"/>
      <c r="AF41" s="170" t="s">
        <v>1401</v>
      </c>
    </row>
    <row r="42" spans="1:32" s="13" customFormat="1" ht="41" customHeight="1" x14ac:dyDescent="0.2">
      <c r="A42" s="169">
        <v>39</v>
      </c>
      <c r="B42" s="89"/>
      <c r="C42" s="169"/>
      <c r="D42" s="38">
        <v>1</v>
      </c>
      <c r="E42" s="89"/>
      <c r="F42" s="169"/>
      <c r="G42" s="38">
        <v>1</v>
      </c>
      <c r="H42" s="38"/>
      <c r="I42" s="38"/>
      <c r="J42" s="38"/>
      <c r="K42" s="38"/>
      <c r="L42" s="38"/>
      <c r="M42" s="38"/>
      <c r="N42" s="38"/>
      <c r="O42" s="38"/>
      <c r="P42" s="38"/>
      <c r="Q42" s="38"/>
      <c r="R42" s="38"/>
      <c r="S42" s="38"/>
      <c r="T42" s="89">
        <v>1</v>
      </c>
      <c r="U42" s="163" t="s">
        <v>629</v>
      </c>
      <c r="V42" s="169"/>
      <c r="W42" s="38">
        <v>1</v>
      </c>
      <c r="X42" s="38"/>
      <c r="Y42" s="89"/>
      <c r="Z42" s="169">
        <v>1</v>
      </c>
      <c r="AA42" s="89"/>
      <c r="AB42" s="169"/>
      <c r="AC42" s="89">
        <v>1</v>
      </c>
      <c r="AD42" s="169"/>
      <c r="AE42" s="89"/>
      <c r="AF42" s="170" t="s">
        <v>1402</v>
      </c>
    </row>
    <row r="43" spans="1:32" s="13" customFormat="1" ht="41" customHeight="1" x14ac:dyDescent="0.2">
      <c r="A43" s="169">
        <v>40</v>
      </c>
      <c r="B43" s="89"/>
      <c r="C43" s="169"/>
      <c r="D43" s="38">
        <v>1</v>
      </c>
      <c r="E43" s="89"/>
      <c r="F43" s="169"/>
      <c r="G43" s="38"/>
      <c r="H43" s="38"/>
      <c r="I43" s="38"/>
      <c r="J43" s="38"/>
      <c r="K43" s="38"/>
      <c r="L43" s="38"/>
      <c r="M43" s="38"/>
      <c r="N43" s="38"/>
      <c r="O43" s="38"/>
      <c r="P43" s="38"/>
      <c r="Q43" s="38">
        <v>1</v>
      </c>
      <c r="R43" s="38"/>
      <c r="S43" s="38"/>
      <c r="T43" s="89"/>
      <c r="U43" s="174" t="s">
        <v>630</v>
      </c>
      <c r="V43" s="169"/>
      <c r="W43" s="38"/>
      <c r="X43" s="38">
        <v>1</v>
      </c>
      <c r="Y43" s="89"/>
      <c r="Z43" s="169"/>
      <c r="AA43" s="89">
        <v>1</v>
      </c>
      <c r="AB43" s="169"/>
      <c r="AC43" s="89">
        <v>1</v>
      </c>
      <c r="AD43" s="169"/>
      <c r="AE43" s="89"/>
      <c r="AF43" s="170" t="s">
        <v>1403</v>
      </c>
    </row>
    <row r="44" spans="1:32" s="13" customFormat="1" ht="41" customHeight="1" x14ac:dyDescent="0.2">
      <c r="A44" s="169">
        <v>41</v>
      </c>
      <c r="B44" s="89"/>
      <c r="C44" s="169"/>
      <c r="D44" s="38">
        <v>1</v>
      </c>
      <c r="E44" s="89"/>
      <c r="F44" s="169"/>
      <c r="G44" s="38"/>
      <c r="H44" s="38"/>
      <c r="I44" s="38"/>
      <c r="J44" s="38"/>
      <c r="K44" s="38"/>
      <c r="L44" s="38"/>
      <c r="M44" s="38"/>
      <c r="N44" s="38"/>
      <c r="O44" s="38"/>
      <c r="P44" s="38"/>
      <c r="Q44" s="38">
        <v>1</v>
      </c>
      <c r="R44" s="38"/>
      <c r="S44" s="38"/>
      <c r="T44" s="89"/>
      <c r="U44" s="174" t="s">
        <v>631</v>
      </c>
      <c r="V44" s="169"/>
      <c r="W44" s="38"/>
      <c r="X44" s="38">
        <v>1</v>
      </c>
      <c r="Y44" s="89"/>
      <c r="Z44" s="169"/>
      <c r="AA44" s="89">
        <v>1</v>
      </c>
      <c r="AB44" s="169"/>
      <c r="AC44" s="89">
        <v>1</v>
      </c>
      <c r="AD44" s="169"/>
      <c r="AE44" s="89"/>
      <c r="AF44" s="170" t="s">
        <v>1404</v>
      </c>
    </row>
    <row r="45" spans="1:32" s="13" customFormat="1" ht="41" customHeight="1" x14ac:dyDescent="0.2">
      <c r="A45" s="169">
        <v>42</v>
      </c>
      <c r="B45" s="89"/>
      <c r="C45" s="169"/>
      <c r="D45" s="38">
        <v>1</v>
      </c>
      <c r="E45" s="89"/>
      <c r="F45" s="169">
        <v>1</v>
      </c>
      <c r="G45" s="38">
        <v>1</v>
      </c>
      <c r="H45" s="38"/>
      <c r="I45" s="38"/>
      <c r="J45" s="38"/>
      <c r="K45" s="38">
        <v>1</v>
      </c>
      <c r="L45" s="38"/>
      <c r="M45" s="38"/>
      <c r="N45" s="38"/>
      <c r="O45" s="38"/>
      <c r="P45" s="38"/>
      <c r="Q45" s="38"/>
      <c r="R45" s="38">
        <v>1</v>
      </c>
      <c r="S45" s="38"/>
      <c r="T45" s="89">
        <v>1</v>
      </c>
      <c r="U45" s="174" t="s">
        <v>632</v>
      </c>
      <c r="V45" s="169"/>
      <c r="W45" s="38"/>
      <c r="X45" s="38">
        <v>1</v>
      </c>
      <c r="Y45" s="89"/>
      <c r="Z45" s="169"/>
      <c r="AA45" s="89">
        <v>1</v>
      </c>
      <c r="AB45" s="169"/>
      <c r="AC45" s="89">
        <v>1</v>
      </c>
      <c r="AD45" s="169"/>
      <c r="AE45" s="89"/>
      <c r="AF45" s="170" t="s">
        <v>1405</v>
      </c>
    </row>
    <row r="46" spans="1:32" s="13" customFormat="1" ht="41" customHeight="1" x14ac:dyDescent="0.2">
      <c r="A46" s="169">
        <v>43</v>
      </c>
      <c r="B46" s="89"/>
      <c r="C46" s="169"/>
      <c r="D46" s="38">
        <v>1</v>
      </c>
      <c r="E46" s="89"/>
      <c r="F46" s="169"/>
      <c r="G46" s="38"/>
      <c r="H46" s="38"/>
      <c r="I46" s="38">
        <v>1</v>
      </c>
      <c r="J46" s="38"/>
      <c r="K46" s="38">
        <v>1</v>
      </c>
      <c r="L46" s="38"/>
      <c r="M46" s="38"/>
      <c r="N46" s="38"/>
      <c r="O46" s="38"/>
      <c r="P46" s="38"/>
      <c r="Q46" s="38">
        <v>1</v>
      </c>
      <c r="R46" s="38"/>
      <c r="S46" s="38"/>
      <c r="T46" s="89"/>
      <c r="U46" s="174" t="s">
        <v>633</v>
      </c>
      <c r="V46" s="169"/>
      <c r="W46" s="38"/>
      <c r="X46" s="38">
        <v>1</v>
      </c>
      <c r="Y46" s="89"/>
      <c r="Z46" s="169"/>
      <c r="AA46" s="89">
        <v>1</v>
      </c>
      <c r="AB46" s="169"/>
      <c r="AC46" s="89">
        <v>1</v>
      </c>
      <c r="AD46" s="169"/>
      <c r="AE46" s="89"/>
      <c r="AF46" s="170" t="s">
        <v>1406</v>
      </c>
    </row>
    <row r="47" spans="1:32" s="13" customFormat="1" ht="41" customHeight="1" x14ac:dyDescent="0.2">
      <c r="A47" s="169">
        <v>44</v>
      </c>
      <c r="B47" s="89"/>
      <c r="C47" s="169"/>
      <c r="D47" s="38">
        <v>1</v>
      </c>
      <c r="E47" s="89"/>
      <c r="F47" s="169"/>
      <c r="G47" s="38">
        <v>1</v>
      </c>
      <c r="H47" s="38"/>
      <c r="I47" s="38"/>
      <c r="J47" s="38">
        <v>1</v>
      </c>
      <c r="K47" s="38"/>
      <c r="L47" s="38"/>
      <c r="M47" s="38"/>
      <c r="N47" s="38"/>
      <c r="O47" s="38"/>
      <c r="P47" s="38"/>
      <c r="Q47" s="38"/>
      <c r="R47" s="38"/>
      <c r="S47" s="38"/>
      <c r="T47" s="89"/>
      <c r="U47" s="163"/>
      <c r="V47" s="169"/>
      <c r="W47" s="38"/>
      <c r="X47" s="38">
        <v>1</v>
      </c>
      <c r="Y47" s="89"/>
      <c r="Z47" s="169"/>
      <c r="AA47" s="89">
        <v>1</v>
      </c>
      <c r="AB47" s="169"/>
      <c r="AC47" s="89">
        <v>1</v>
      </c>
      <c r="AD47" s="169"/>
      <c r="AE47" s="89"/>
      <c r="AF47" s="170" t="s">
        <v>1407</v>
      </c>
    </row>
    <row r="48" spans="1:32" s="13" customFormat="1" ht="41" customHeight="1" x14ac:dyDescent="0.2">
      <c r="A48" s="169">
        <v>45</v>
      </c>
      <c r="B48" s="89"/>
      <c r="C48" s="169">
        <v>1</v>
      </c>
      <c r="D48" s="38"/>
      <c r="E48" s="89"/>
      <c r="F48" s="169">
        <v>1</v>
      </c>
      <c r="G48" s="38">
        <v>1</v>
      </c>
      <c r="H48" s="38"/>
      <c r="I48" s="38"/>
      <c r="J48" s="38">
        <v>1</v>
      </c>
      <c r="K48" s="38"/>
      <c r="L48" s="38"/>
      <c r="M48" s="38"/>
      <c r="N48" s="38"/>
      <c r="O48" s="38"/>
      <c r="P48" s="38"/>
      <c r="Q48" s="38"/>
      <c r="R48" s="38"/>
      <c r="S48" s="38"/>
      <c r="T48" s="89"/>
      <c r="U48" s="163"/>
      <c r="V48" s="169"/>
      <c r="W48" s="38"/>
      <c r="X48" s="38"/>
      <c r="Y48" s="89">
        <v>1</v>
      </c>
      <c r="Z48" s="169"/>
      <c r="AA48" s="89">
        <v>1</v>
      </c>
      <c r="AB48" s="169">
        <v>1</v>
      </c>
      <c r="AC48" s="89"/>
      <c r="AD48" s="169"/>
      <c r="AE48" s="89"/>
      <c r="AF48" s="170" t="s">
        <v>1408</v>
      </c>
    </row>
    <row r="49" spans="1:32" s="13" customFormat="1" ht="41" customHeight="1" x14ac:dyDescent="0.2">
      <c r="A49" s="169">
        <v>46</v>
      </c>
      <c r="B49" s="89"/>
      <c r="C49" s="169"/>
      <c r="D49" s="38">
        <v>1</v>
      </c>
      <c r="E49" s="89"/>
      <c r="F49" s="169">
        <v>1</v>
      </c>
      <c r="G49" s="38">
        <v>1</v>
      </c>
      <c r="H49" s="38"/>
      <c r="I49" s="38"/>
      <c r="J49" s="38"/>
      <c r="K49" s="38">
        <v>1</v>
      </c>
      <c r="L49" s="38"/>
      <c r="M49" s="38"/>
      <c r="N49" s="38"/>
      <c r="O49" s="38"/>
      <c r="P49" s="38"/>
      <c r="Q49" s="38"/>
      <c r="R49" s="38"/>
      <c r="S49" s="38"/>
      <c r="T49" s="89">
        <v>1</v>
      </c>
      <c r="U49" s="174" t="s">
        <v>634</v>
      </c>
      <c r="V49" s="169"/>
      <c r="W49" s="38"/>
      <c r="X49" s="38">
        <v>1</v>
      </c>
      <c r="Y49" s="89"/>
      <c r="Z49" s="169"/>
      <c r="AA49" s="89">
        <v>1</v>
      </c>
      <c r="AB49" s="169">
        <v>1</v>
      </c>
      <c r="AC49" s="89"/>
      <c r="AD49" s="169"/>
      <c r="AE49" s="89"/>
      <c r="AF49" s="170" t="s">
        <v>1409</v>
      </c>
    </row>
    <row r="50" spans="1:32" s="13" customFormat="1" ht="41" customHeight="1" x14ac:dyDescent="0.2">
      <c r="A50" s="169">
        <v>47</v>
      </c>
      <c r="B50" s="89"/>
      <c r="C50" s="169"/>
      <c r="D50" s="38">
        <v>1</v>
      </c>
      <c r="E50" s="89"/>
      <c r="F50" s="169">
        <v>1</v>
      </c>
      <c r="G50" s="38">
        <v>1</v>
      </c>
      <c r="H50" s="38"/>
      <c r="I50" s="38"/>
      <c r="J50" s="38"/>
      <c r="K50" s="38">
        <v>1</v>
      </c>
      <c r="L50" s="38"/>
      <c r="M50" s="38"/>
      <c r="N50" s="38"/>
      <c r="O50" s="38"/>
      <c r="P50" s="38"/>
      <c r="Q50" s="38"/>
      <c r="R50" s="38"/>
      <c r="S50" s="38"/>
      <c r="T50" s="89">
        <v>1</v>
      </c>
      <c r="U50" s="174" t="s">
        <v>635</v>
      </c>
      <c r="V50" s="169"/>
      <c r="W50" s="38">
        <v>1</v>
      </c>
      <c r="X50" s="38"/>
      <c r="Y50" s="89"/>
      <c r="Z50" s="169">
        <v>1</v>
      </c>
      <c r="AA50" s="89"/>
      <c r="AB50" s="169">
        <v>1</v>
      </c>
      <c r="AC50" s="89"/>
      <c r="AD50" s="169"/>
      <c r="AE50" s="89"/>
      <c r="AF50" s="170" t="s">
        <v>1410</v>
      </c>
    </row>
    <row r="51" spans="1:32" s="13" customFormat="1" ht="41" customHeight="1" x14ac:dyDescent="0.2">
      <c r="A51" s="169">
        <v>48</v>
      </c>
      <c r="B51" s="89"/>
      <c r="C51" s="169"/>
      <c r="D51" s="38">
        <v>1</v>
      </c>
      <c r="E51" s="89"/>
      <c r="F51" s="169">
        <v>1</v>
      </c>
      <c r="G51" s="38">
        <v>1</v>
      </c>
      <c r="H51" s="38"/>
      <c r="I51" s="38"/>
      <c r="J51" s="38">
        <v>1</v>
      </c>
      <c r="K51" s="38"/>
      <c r="L51" s="38"/>
      <c r="M51" s="38"/>
      <c r="N51" s="38"/>
      <c r="O51" s="38"/>
      <c r="P51" s="38"/>
      <c r="Q51" s="38"/>
      <c r="R51" s="38">
        <v>1</v>
      </c>
      <c r="S51" s="38"/>
      <c r="T51" s="89"/>
      <c r="U51" s="163" t="s">
        <v>209</v>
      </c>
      <c r="V51" s="169"/>
      <c r="W51" s="38"/>
      <c r="X51" s="38">
        <v>1</v>
      </c>
      <c r="Y51" s="89"/>
      <c r="Z51" s="169"/>
      <c r="AA51" s="89">
        <v>1</v>
      </c>
      <c r="AB51" s="169"/>
      <c r="AC51" s="89">
        <v>1</v>
      </c>
      <c r="AD51" s="169"/>
      <c r="AE51" s="89"/>
      <c r="AF51" s="170" t="s">
        <v>1411</v>
      </c>
    </row>
    <row r="52" spans="1:32" s="13" customFormat="1" ht="41" customHeight="1" x14ac:dyDescent="0.2">
      <c r="A52" s="169">
        <v>49</v>
      </c>
      <c r="B52" s="89"/>
      <c r="C52" s="169"/>
      <c r="D52" s="38">
        <v>1</v>
      </c>
      <c r="E52" s="89"/>
      <c r="F52" s="169"/>
      <c r="G52" s="38">
        <v>1</v>
      </c>
      <c r="H52" s="38"/>
      <c r="I52" s="38"/>
      <c r="J52" s="38"/>
      <c r="K52" s="38"/>
      <c r="L52" s="38"/>
      <c r="M52" s="38"/>
      <c r="N52" s="38"/>
      <c r="O52" s="38"/>
      <c r="P52" s="38"/>
      <c r="Q52" s="38"/>
      <c r="R52" s="38">
        <v>1</v>
      </c>
      <c r="S52" s="38"/>
      <c r="T52" s="89">
        <v>1</v>
      </c>
      <c r="U52" s="174" t="s">
        <v>636</v>
      </c>
      <c r="V52" s="169"/>
      <c r="W52" s="38"/>
      <c r="X52" s="38">
        <v>1</v>
      </c>
      <c r="Y52" s="89"/>
      <c r="Z52" s="169"/>
      <c r="AA52" s="89">
        <v>1</v>
      </c>
      <c r="AB52" s="169"/>
      <c r="AC52" s="89">
        <v>1</v>
      </c>
      <c r="AD52" s="169"/>
      <c r="AE52" s="89"/>
      <c r="AF52" s="170" t="s">
        <v>1412</v>
      </c>
    </row>
    <row r="53" spans="1:32" s="13" customFormat="1" ht="41" customHeight="1" x14ac:dyDescent="0.2">
      <c r="A53" s="169">
        <v>50</v>
      </c>
      <c r="B53" s="89"/>
      <c r="C53" s="169">
        <v>1</v>
      </c>
      <c r="D53" s="38"/>
      <c r="E53" s="89"/>
      <c r="F53" s="169">
        <v>1</v>
      </c>
      <c r="G53" s="38">
        <v>1</v>
      </c>
      <c r="H53" s="38"/>
      <c r="I53" s="38"/>
      <c r="J53" s="38"/>
      <c r="K53" s="38"/>
      <c r="L53" s="38"/>
      <c r="M53" s="38"/>
      <c r="N53" s="38"/>
      <c r="O53" s="38"/>
      <c r="P53" s="38"/>
      <c r="Q53" s="38"/>
      <c r="R53" s="38"/>
      <c r="S53" s="38"/>
      <c r="T53" s="89"/>
      <c r="U53" s="163"/>
      <c r="V53" s="169"/>
      <c r="W53" s="38"/>
      <c r="X53" s="38"/>
      <c r="Y53" s="89">
        <v>1</v>
      </c>
      <c r="Z53" s="169"/>
      <c r="AA53" s="89">
        <v>1</v>
      </c>
      <c r="AB53" s="169">
        <v>1</v>
      </c>
      <c r="AC53" s="89"/>
      <c r="AD53" s="169"/>
      <c r="AE53" s="89"/>
      <c r="AF53" s="170" t="s">
        <v>1413</v>
      </c>
    </row>
    <row r="54" spans="1:32" s="13" customFormat="1" ht="41" customHeight="1" x14ac:dyDescent="0.2">
      <c r="A54" s="169">
        <v>51</v>
      </c>
      <c r="B54" s="89"/>
      <c r="C54" s="169"/>
      <c r="D54" s="38">
        <v>1</v>
      </c>
      <c r="E54" s="89"/>
      <c r="F54" s="169"/>
      <c r="G54" s="38"/>
      <c r="H54" s="38"/>
      <c r="I54" s="38"/>
      <c r="J54" s="38"/>
      <c r="K54" s="38"/>
      <c r="L54" s="38"/>
      <c r="M54" s="38"/>
      <c r="N54" s="38"/>
      <c r="O54" s="38"/>
      <c r="P54" s="38"/>
      <c r="Q54" s="38"/>
      <c r="R54" s="38">
        <v>1</v>
      </c>
      <c r="S54" s="38"/>
      <c r="T54" s="89"/>
      <c r="U54" s="174" t="s">
        <v>209</v>
      </c>
      <c r="V54" s="169"/>
      <c r="W54" s="38"/>
      <c r="X54" s="38">
        <v>1</v>
      </c>
      <c r="Y54" s="89"/>
      <c r="Z54" s="169"/>
      <c r="AA54" s="89">
        <v>1</v>
      </c>
      <c r="AB54" s="169">
        <v>1</v>
      </c>
      <c r="AC54" s="89"/>
      <c r="AD54" s="169"/>
      <c r="AE54" s="89"/>
      <c r="AF54" s="170" t="s">
        <v>1414</v>
      </c>
    </row>
    <row r="55" spans="1:32" s="13" customFormat="1" ht="41" customHeight="1" x14ac:dyDescent="0.2">
      <c r="A55" s="169">
        <v>52</v>
      </c>
      <c r="B55" s="89"/>
      <c r="C55" s="169"/>
      <c r="D55" s="38"/>
      <c r="E55" s="89">
        <v>1</v>
      </c>
      <c r="F55" s="169"/>
      <c r="G55" s="38"/>
      <c r="H55" s="38"/>
      <c r="I55" s="38"/>
      <c r="J55" s="38"/>
      <c r="K55" s="38"/>
      <c r="L55" s="38"/>
      <c r="M55" s="38"/>
      <c r="N55" s="38"/>
      <c r="O55" s="38"/>
      <c r="P55" s="38">
        <v>1</v>
      </c>
      <c r="Q55" s="38"/>
      <c r="R55" s="38">
        <v>1</v>
      </c>
      <c r="S55" s="38"/>
      <c r="T55" s="89"/>
      <c r="U55" s="174" t="s">
        <v>637</v>
      </c>
      <c r="V55" s="169"/>
      <c r="W55" s="38"/>
      <c r="X55" s="38">
        <v>1</v>
      </c>
      <c r="Y55" s="89">
        <v>1</v>
      </c>
      <c r="Z55" s="169"/>
      <c r="AA55" s="89">
        <v>1</v>
      </c>
      <c r="AB55" s="169">
        <v>1</v>
      </c>
      <c r="AC55" s="89"/>
      <c r="AD55" s="169"/>
      <c r="AE55" s="89"/>
      <c r="AF55" s="170" t="s">
        <v>1415</v>
      </c>
    </row>
    <row r="56" spans="1:32" s="13" customFormat="1" ht="41" customHeight="1" x14ac:dyDescent="0.2">
      <c r="A56" s="169">
        <v>53</v>
      </c>
      <c r="B56" s="89"/>
      <c r="C56" s="169"/>
      <c r="D56" s="38">
        <v>1</v>
      </c>
      <c r="E56" s="89"/>
      <c r="F56" s="169">
        <v>1</v>
      </c>
      <c r="G56" s="38">
        <v>1</v>
      </c>
      <c r="H56" s="38"/>
      <c r="I56" s="38"/>
      <c r="J56" s="38">
        <v>1</v>
      </c>
      <c r="K56" s="38">
        <v>1</v>
      </c>
      <c r="L56" s="38"/>
      <c r="M56" s="38"/>
      <c r="N56" s="38"/>
      <c r="O56" s="38"/>
      <c r="P56" s="38"/>
      <c r="Q56" s="38"/>
      <c r="R56" s="38">
        <v>1</v>
      </c>
      <c r="S56" s="38"/>
      <c r="T56" s="89"/>
      <c r="U56" s="163" t="s">
        <v>638</v>
      </c>
      <c r="V56" s="169"/>
      <c r="W56" s="38">
        <v>1</v>
      </c>
      <c r="X56" s="38"/>
      <c r="Y56" s="89"/>
      <c r="Z56" s="169"/>
      <c r="AA56" s="89">
        <v>1</v>
      </c>
      <c r="AB56" s="169">
        <v>1</v>
      </c>
      <c r="AC56" s="89"/>
      <c r="AD56" s="169"/>
      <c r="AE56" s="89"/>
      <c r="AF56" s="170" t="s">
        <v>1416</v>
      </c>
    </row>
    <row r="57" spans="1:32" s="13" customFormat="1" ht="41" customHeight="1" x14ac:dyDescent="0.2">
      <c r="A57" s="169">
        <v>54</v>
      </c>
      <c r="B57" s="89"/>
      <c r="C57" s="169"/>
      <c r="D57" s="38">
        <v>1</v>
      </c>
      <c r="E57" s="89"/>
      <c r="F57" s="169">
        <v>1</v>
      </c>
      <c r="G57" s="38">
        <v>1</v>
      </c>
      <c r="H57" s="38">
        <v>1</v>
      </c>
      <c r="I57" s="38"/>
      <c r="J57" s="38">
        <v>1</v>
      </c>
      <c r="K57" s="38">
        <v>1</v>
      </c>
      <c r="L57" s="38"/>
      <c r="M57" s="38"/>
      <c r="N57" s="38"/>
      <c r="O57" s="38"/>
      <c r="P57" s="38"/>
      <c r="Q57" s="38">
        <v>1</v>
      </c>
      <c r="R57" s="38">
        <v>1</v>
      </c>
      <c r="S57" s="38"/>
      <c r="T57" s="89"/>
      <c r="U57" s="163" t="s">
        <v>639</v>
      </c>
      <c r="V57" s="169"/>
      <c r="W57" s="38"/>
      <c r="X57" s="38">
        <v>1</v>
      </c>
      <c r="Y57" s="89"/>
      <c r="Z57" s="169"/>
      <c r="AA57" s="89">
        <v>1</v>
      </c>
      <c r="AB57" s="169">
        <v>1</v>
      </c>
      <c r="AC57" s="89"/>
      <c r="AD57" s="169"/>
      <c r="AE57" s="89"/>
      <c r="AF57" s="170" t="s">
        <v>1417</v>
      </c>
    </row>
    <row r="58" spans="1:32" s="13" customFormat="1" ht="41" customHeight="1" x14ac:dyDescent="0.2">
      <c r="A58" s="169">
        <v>55</v>
      </c>
      <c r="B58" s="89"/>
      <c r="C58" s="169"/>
      <c r="D58" s="38"/>
      <c r="E58" s="89">
        <v>1</v>
      </c>
      <c r="F58" s="169"/>
      <c r="G58" s="38">
        <v>1</v>
      </c>
      <c r="H58" s="38"/>
      <c r="I58" s="38"/>
      <c r="J58" s="38">
        <v>1</v>
      </c>
      <c r="K58" s="38"/>
      <c r="L58" s="38">
        <v>1</v>
      </c>
      <c r="M58" s="38"/>
      <c r="N58" s="38"/>
      <c r="O58" s="38"/>
      <c r="P58" s="38">
        <v>1</v>
      </c>
      <c r="Q58" s="38">
        <v>1</v>
      </c>
      <c r="R58" s="38"/>
      <c r="S58" s="38"/>
      <c r="T58" s="89"/>
      <c r="U58" s="163" t="s">
        <v>640</v>
      </c>
      <c r="V58" s="169">
        <v>1</v>
      </c>
      <c r="W58" s="38">
        <v>1</v>
      </c>
      <c r="X58" s="38">
        <v>1</v>
      </c>
      <c r="Y58" s="89"/>
      <c r="Z58" s="169">
        <v>1</v>
      </c>
      <c r="AA58" s="89"/>
      <c r="AB58" s="169">
        <v>1</v>
      </c>
      <c r="AC58" s="89"/>
      <c r="AD58" s="169"/>
      <c r="AE58" s="89"/>
      <c r="AF58" s="170" t="s">
        <v>1418</v>
      </c>
    </row>
    <row r="59" spans="1:32" s="21" customFormat="1" ht="41" customHeight="1" x14ac:dyDescent="0.2">
      <c r="A59" s="164">
        <v>56</v>
      </c>
      <c r="B59" s="45"/>
      <c r="C59" s="164"/>
      <c r="D59" s="165"/>
      <c r="E59" s="45"/>
      <c r="F59" s="164"/>
      <c r="G59" s="165"/>
      <c r="H59" s="165"/>
      <c r="I59" s="165"/>
      <c r="J59" s="165"/>
      <c r="K59" s="165"/>
      <c r="L59" s="165"/>
      <c r="M59" s="165"/>
      <c r="N59" s="165"/>
      <c r="O59" s="165"/>
      <c r="P59" s="165"/>
      <c r="Q59" s="165"/>
      <c r="R59" s="165"/>
      <c r="S59" s="165"/>
      <c r="T59" s="45"/>
      <c r="U59" s="200"/>
      <c r="V59" s="164"/>
      <c r="W59" s="165"/>
      <c r="X59" s="165"/>
      <c r="Y59" s="45"/>
      <c r="Z59" s="164"/>
      <c r="AA59" s="45"/>
      <c r="AB59" s="164"/>
      <c r="AC59" s="45"/>
      <c r="AD59" s="164"/>
      <c r="AE59" s="45"/>
      <c r="AF59" s="269" t="s">
        <v>1419</v>
      </c>
    </row>
    <row r="60" spans="1:32" s="13" customFormat="1" ht="41" customHeight="1" x14ac:dyDescent="0.2">
      <c r="A60" s="169">
        <v>57</v>
      </c>
      <c r="B60" s="89"/>
      <c r="C60" s="169">
        <v>1</v>
      </c>
      <c r="D60" s="38"/>
      <c r="E60" s="89"/>
      <c r="F60" s="169">
        <v>1</v>
      </c>
      <c r="G60" s="38">
        <v>1</v>
      </c>
      <c r="H60" s="38">
        <v>1</v>
      </c>
      <c r="I60" s="38"/>
      <c r="J60" s="38"/>
      <c r="K60" s="38"/>
      <c r="L60" s="38"/>
      <c r="M60" s="38"/>
      <c r="N60" s="38"/>
      <c r="O60" s="38"/>
      <c r="P60" s="38"/>
      <c r="Q60" s="38"/>
      <c r="R60" s="38"/>
      <c r="S60" s="38"/>
      <c r="T60" s="89">
        <v>1</v>
      </c>
      <c r="U60" s="163" t="s">
        <v>641</v>
      </c>
      <c r="V60" s="169"/>
      <c r="W60" s="38">
        <v>1</v>
      </c>
      <c r="X60" s="38"/>
      <c r="Y60" s="89"/>
      <c r="Z60" s="169">
        <v>1</v>
      </c>
      <c r="AA60" s="89"/>
      <c r="AB60" s="169">
        <v>1</v>
      </c>
      <c r="AC60" s="89"/>
      <c r="AD60" s="169"/>
      <c r="AE60" s="89"/>
      <c r="AF60" s="170" t="s">
        <v>1420</v>
      </c>
    </row>
    <row r="61" spans="1:32" s="13" customFormat="1" ht="41" customHeight="1" x14ac:dyDescent="0.2">
      <c r="A61" s="169">
        <v>58</v>
      </c>
      <c r="B61" s="89"/>
      <c r="C61" s="169">
        <v>1</v>
      </c>
      <c r="D61" s="38"/>
      <c r="E61" s="89"/>
      <c r="F61" s="169">
        <v>1</v>
      </c>
      <c r="G61" s="38"/>
      <c r="H61" s="38">
        <v>1</v>
      </c>
      <c r="I61" s="38"/>
      <c r="J61" s="38"/>
      <c r="K61" s="38"/>
      <c r="L61" s="38"/>
      <c r="M61" s="38"/>
      <c r="N61" s="38"/>
      <c r="O61" s="38"/>
      <c r="P61" s="38"/>
      <c r="Q61" s="38"/>
      <c r="R61" s="38"/>
      <c r="S61" s="38"/>
      <c r="T61" s="89"/>
      <c r="U61" s="163"/>
      <c r="V61" s="169">
        <v>1</v>
      </c>
      <c r="W61" s="38"/>
      <c r="X61" s="38"/>
      <c r="Y61" s="89"/>
      <c r="Z61" s="169">
        <v>1</v>
      </c>
      <c r="AA61" s="89"/>
      <c r="AB61" s="169">
        <v>1</v>
      </c>
      <c r="AC61" s="89"/>
      <c r="AD61" s="169"/>
      <c r="AE61" s="89"/>
      <c r="AF61" s="170" t="s">
        <v>1421</v>
      </c>
    </row>
    <row r="62" spans="1:32" s="13" customFormat="1" ht="41" customHeight="1" x14ac:dyDescent="0.2">
      <c r="A62" s="169">
        <v>59</v>
      </c>
      <c r="B62" s="89"/>
      <c r="C62" s="169">
        <v>1</v>
      </c>
      <c r="D62" s="38"/>
      <c r="E62" s="89"/>
      <c r="F62" s="169">
        <v>1</v>
      </c>
      <c r="G62" s="38">
        <v>1</v>
      </c>
      <c r="H62" s="38">
        <v>1</v>
      </c>
      <c r="I62" s="38">
        <v>1</v>
      </c>
      <c r="J62" s="38"/>
      <c r="K62" s="38"/>
      <c r="L62" s="38"/>
      <c r="M62" s="38"/>
      <c r="N62" s="38"/>
      <c r="O62" s="38"/>
      <c r="P62" s="38"/>
      <c r="Q62" s="38"/>
      <c r="R62" s="38"/>
      <c r="S62" s="38"/>
      <c r="T62" s="89">
        <v>1</v>
      </c>
      <c r="U62" s="163" t="s">
        <v>642</v>
      </c>
      <c r="V62" s="169"/>
      <c r="W62" s="38">
        <v>1</v>
      </c>
      <c r="X62" s="38"/>
      <c r="Y62" s="89"/>
      <c r="Z62" s="169">
        <v>1</v>
      </c>
      <c r="AA62" s="89"/>
      <c r="AB62" s="169">
        <v>1</v>
      </c>
      <c r="AC62" s="89"/>
      <c r="AD62" s="169"/>
      <c r="AE62" s="89"/>
      <c r="AF62" s="170" t="s">
        <v>1422</v>
      </c>
    </row>
    <row r="63" spans="1:32" s="13" customFormat="1" ht="41" customHeight="1" x14ac:dyDescent="0.2">
      <c r="A63" s="169">
        <v>60</v>
      </c>
      <c r="B63" s="89"/>
      <c r="C63" s="169"/>
      <c r="D63" s="38">
        <v>1</v>
      </c>
      <c r="E63" s="89"/>
      <c r="F63" s="169">
        <v>1</v>
      </c>
      <c r="G63" s="38"/>
      <c r="H63" s="38"/>
      <c r="I63" s="38"/>
      <c r="J63" s="38"/>
      <c r="K63" s="38"/>
      <c r="L63" s="38"/>
      <c r="M63" s="38"/>
      <c r="N63" s="38"/>
      <c r="O63" s="38"/>
      <c r="P63" s="38"/>
      <c r="Q63" s="38"/>
      <c r="R63" s="38">
        <v>1</v>
      </c>
      <c r="S63" s="38"/>
      <c r="T63" s="89"/>
      <c r="U63" s="163" t="s">
        <v>209</v>
      </c>
      <c r="V63" s="169"/>
      <c r="W63" s="38"/>
      <c r="X63" s="38">
        <v>1</v>
      </c>
      <c r="Y63" s="89"/>
      <c r="Z63" s="169"/>
      <c r="AA63" s="89">
        <v>1</v>
      </c>
      <c r="AB63" s="169"/>
      <c r="AC63" s="89">
        <v>1</v>
      </c>
      <c r="AD63" s="169"/>
      <c r="AE63" s="89"/>
      <c r="AF63" s="170" t="s">
        <v>1423</v>
      </c>
    </row>
    <row r="64" spans="1:32" s="13" customFormat="1" ht="41" customHeight="1" x14ac:dyDescent="0.2">
      <c r="A64" s="169">
        <v>61</v>
      </c>
      <c r="B64" s="89"/>
      <c r="C64" s="169"/>
      <c r="D64" s="38">
        <v>1</v>
      </c>
      <c r="E64" s="89"/>
      <c r="F64" s="169">
        <v>1</v>
      </c>
      <c r="G64" s="38">
        <v>1</v>
      </c>
      <c r="H64" s="38"/>
      <c r="I64" s="38">
        <v>1</v>
      </c>
      <c r="J64" s="38"/>
      <c r="K64" s="38"/>
      <c r="L64" s="38"/>
      <c r="M64" s="38"/>
      <c r="N64" s="38"/>
      <c r="O64" s="38"/>
      <c r="P64" s="38"/>
      <c r="Q64" s="38"/>
      <c r="R64" s="38">
        <v>1</v>
      </c>
      <c r="S64" s="38"/>
      <c r="T64" s="89"/>
      <c r="U64" s="163" t="s">
        <v>209</v>
      </c>
      <c r="V64" s="169"/>
      <c r="W64" s="38"/>
      <c r="X64" s="38">
        <v>1</v>
      </c>
      <c r="Y64" s="89"/>
      <c r="Z64" s="169"/>
      <c r="AA64" s="89">
        <v>1</v>
      </c>
      <c r="AB64" s="169"/>
      <c r="AC64" s="89">
        <v>1</v>
      </c>
      <c r="AD64" s="169"/>
      <c r="AE64" s="89"/>
      <c r="AF64" s="170" t="s">
        <v>1424</v>
      </c>
    </row>
    <row r="65" spans="1:32" s="21" customFormat="1" ht="41" customHeight="1" x14ac:dyDescent="0.2">
      <c r="A65" s="164">
        <v>62</v>
      </c>
      <c r="B65" s="45"/>
      <c r="C65" s="164"/>
      <c r="D65" s="165"/>
      <c r="E65" s="45"/>
      <c r="F65" s="164"/>
      <c r="G65" s="165"/>
      <c r="H65" s="165"/>
      <c r="I65" s="165"/>
      <c r="J65" s="165"/>
      <c r="K65" s="165"/>
      <c r="L65" s="165"/>
      <c r="M65" s="165"/>
      <c r="N65" s="165"/>
      <c r="O65" s="165"/>
      <c r="P65" s="165"/>
      <c r="Q65" s="165"/>
      <c r="R65" s="165"/>
      <c r="S65" s="165"/>
      <c r="T65" s="45"/>
      <c r="U65" s="200"/>
      <c r="V65" s="164"/>
      <c r="W65" s="165"/>
      <c r="X65" s="165"/>
      <c r="Y65" s="45"/>
      <c r="Z65" s="164"/>
      <c r="AA65" s="45"/>
      <c r="AB65" s="164"/>
      <c r="AC65" s="45"/>
      <c r="AD65" s="164"/>
      <c r="AE65" s="45"/>
      <c r="AF65" s="269" t="s">
        <v>643</v>
      </c>
    </row>
    <row r="66" spans="1:32" s="13" customFormat="1" ht="41" customHeight="1" x14ac:dyDescent="0.2">
      <c r="A66" s="169">
        <v>63</v>
      </c>
      <c r="B66" s="89"/>
      <c r="C66" s="169"/>
      <c r="D66" s="38">
        <v>1</v>
      </c>
      <c r="E66" s="89"/>
      <c r="F66" s="169">
        <v>1</v>
      </c>
      <c r="G66" s="38"/>
      <c r="H66" s="38"/>
      <c r="I66" s="38"/>
      <c r="J66" s="38"/>
      <c r="K66" s="38"/>
      <c r="L66" s="38"/>
      <c r="M66" s="38"/>
      <c r="N66" s="38"/>
      <c r="O66" s="38"/>
      <c r="P66" s="38">
        <v>1</v>
      </c>
      <c r="Q66" s="38"/>
      <c r="R66" s="38">
        <v>1</v>
      </c>
      <c r="S66" s="38"/>
      <c r="T66" s="89"/>
      <c r="U66" s="163" t="s">
        <v>209</v>
      </c>
      <c r="V66" s="169"/>
      <c r="W66" s="38"/>
      <c r="X66" s="38">
        <v>1</v>
      </c>
      <c r="Y66" s="89"/>
      <c r="Z66" s="169"/>
      <c r="AA66" s="89">
        <v>1</v>
      </c>
      <c r="AB66" s="169"/>
      <c r="AC66" s="89">
        <v>1</v>
      </c>
      <c r="AD66" s="169"/>
      <c r="AE66" s="89"/>
      <c r="AF66" s="170" t="s">
        <v>1425</v>
      </c>
    </row>
    <row r="67" spans="1:32" s="13" customFormat="1" ht="41" customHeight="1" x14ac:dyDescent="0.2">
      <c r="A67" s="169">
        <v>64</v>
      </c>
      <c r="B67" s="89"/>
      <c r="C67" s="169"/>
      <c r="D67" s="38"/>
      <c r="E67" s="89">
        <v>1</v>
      </c>
      <c r="F67" s="169">
        <v>1</v>
      </c>
      <c r="G67" s="38">
        <v>1</v>
      </c>
      <c r="H67" s="38">
        <v>1</v>
      </c>
      <c r="I67" s="38">
        <v>1</v>
      </c>
      <c r="J67" s="38"/>
      <c r="K67" s="38"/>
      <c r="L67" s="38"/>
      <c r="M67" s="38"/>
      <c r="N67" s="38"/>
      <c r="O67" s="38"/>
      <c r="P67" s="38"/>
      <c r="Q67" s="38"/>
      <c r="R67" s="38">
        <v>1</v>
      </c>
      <c r="S67" s="38"/>
      <c r="T67" s="89"/>
      <c r="U67" s="163" t="s">
        <v>209</v>
      </c>
      <c r="V67" s="169"/>
      <c r="W67" s="38"/>
      <c r="X67" s="38">
        <v>1</v>
      </c>
      <c r="Y67" s="89"/>
      <c r="Z67" s="169"/>
      <c r="AA67" s="89">
        <v>1</v>
      </c>
      <c r="AB67" s="169">
        <v>1</v>
      </c>
      <c r="AC67" s="89"/>
      <c r="AD67" s="169"/>
      <c r="AE67" s="89"/>
      <c r="AF67" s="170" t="s">
        <v>1426</v>
      </c>
    </row>
    <row r="68" spans="1:32" s="13" customFormat="1" ht="41" customHeight="1" x14ac:dyDescent="0.2">
      <c r="A68" s="169">
        <v>65</v>
      </c>
      <c r="B68" s="89"/>
      <c r="C68" s="169"/>
      <c r="D68" s="38">
        <v>1</v>
      </c>
      <c r="E68" s="89"/>
      <c r="F68" s="169">
        <v>1</v>
      </c>
      <c r="G68" s="38">
        <v>1</v>
      </c>
      <c r="H68" s="38"/>
      <c r="I68" s="38"/>
      <c r="J68" s="38"/>
      <c r="K68" s="38"/>
      <c r="L68" s="38"/>
      <c r="M68" s="38"/>
      <c r="N68" s="38"/>
      <c r="O68" s="38"/>
      <c r="P68" s="38"/>
      <c r="Q68" s="38"/>
      <c r="R68" s="38"/>
      <c r="S68" s="38"/>
      <c r="T68" s="89">
        <v>1</v>
      </c>
      <c r="U68" s="163" t="s">
        <v>644</v>
      </c>
      <c r="V68" s="169"/>
      <c r="W68" s="38"/>
      <c r="X68" s="38">
        <v>1</v>
      </c>
      <c r="Y68" s="89"/>
      <c r="Z68" s="169"/>
      <c r="AA68" s="89">
        <v>1</v>
      </c>
      <c r="AB68" s="169">
        <v>1</v>
      </c>
      <c r="AC68" s="89"/>
      <c r="AD68" s="169"/>
      <c r="AE68" s="89"/>
      <c r="AF68" s="170" t="s">
        <v>1427</v>
      </c>
    </row>
    <row r="69" spans="1:32" s="13" customFormat="1" ht="41" customHeight="1" x14ac:dyDescent="0.2">
      <c r="A69" s="169">
        <v>66</v>
      </c>
      <c r="B69" s="89"/>
      <c r="C69" s="169"/>
      <c r="D69" s="38">
        <v>1</v>
      </c>
      <c r="E69" s="89"/>
      <c r="F69" s="169">
        <v>1</v>
      </c>
      <c r="G69" s="38">
        <v>1</v>
      </c>
      <c r="H69" s="38">
        <v>1</v>
      </c>
      <c r="I69" s="38">
        <v>1</v>
      </c>
      <c r="J69" s="38"/>
      <c r="K69" s="38"/>
      <c r="L69" s="38"/>
      <c r="M69" s="38"/>
      <c r="N69" s="38"/>
      <c r="O69" s="38"/>
      <c r="P69" s="38"/>
      <c r="Q69" s="38">
        <v>1</v>
      </c>
      <c r="R69" s="38"/>
      <c r="S69" s="38"/>
      <c r="T69" s="89"/>
      <c r="U69" s="163" t="s">
        <v>583</v>
      </c>
      <c r="V69" s="169"/>
      <c r="W69" s="38"/>
      <c r="X69" s="38">
        <v>1</v>
      </c>
      <c r="Y69" s="89"/>
      <c r="Z69" s="169"/>
      <c r="AA69" s="89">
        <v>1</v>
      </c>
      <c r="AB69" s="169">
        <v>1</v>
      </c>
      <c r="AC69" s="89"/>
      <c r="AD69" s="169"/>
      <c r="AE69" s="89"/>
      <c r="AF69" s="170" t="s">
        <v>1428</v>
      </c>
    </row>
    <row r="70" spans="1:32" s="13" customFormat="1" ht="41" customHeight="1" x14ac:dyDescent="0.2">
      <c r="A70" s="169">
        <v>67</v>
      </c>
      <c r="B70" s="89"/>
      <c r="C70" s="169">
        <v>1</v>
      </c>
      <c r="D70" s="38"/>
      <c r="E70" s="89"/>
      <c r="F70" s="169">
        <v>1</v>
      </c>
      <c r="G70" s="38"/>
      <c r="H70" s="38"/>
      <c r="I70" s="38"/>
      <c r="J70" s="38">
        <v>1</v>
      </c>
      <c r="K70" s="38"/>
      <c r="L70" s="38"/>
      <c r="M70" s="38"/>
      <c r="N70" s="38"/>
      <c r="O70" s="38"/>
      <c r="P70" s="38"/>
      <c r="Q70" s="38"/>
      <c r="R70" s="38"/>
      <c r="S70" s="38"/>
      <c r="T70" s="89">
        <v>1</v>
      </c>
      <c r="U70" s="174" t="s">
        <v>645</v>
      </c>
      <c r="V70" s="169"/>
      <c r="W70" s="38">
        <v>1</v>
      </c>
      <c r="X70" s="38"/>
      <c r="Y70" s="89"/>
      <c r="Z70" s="169">
        <v>1</v>
      </c>
      <c r="AA70" s="89"/>
      <c r="AB70" s="169">
        <v>1</v>
      </c>
      <c r="AC70" s="89"/>
      <c r="AD70" s="169"/>
      <c r="AE70" s="89"/>
      <c r="AF70" s="170" t="s">
        <v>1429</v>
      </c>
    </row>
    <row r="71" spans="1:32" s="13" customFormat="1" ht="41" customHeight="1" x14ac:dyDescent="0.2">
      <c r="A71" s="169">
        <v>68</v>
      </c>
      <c r="B71" s="89"/>
      <c r="C71" s="169"/>
      <c r="D71" s="38">
        <v>1</v>
      </c>
      <c r="E71" s="89"/>
      <c r="F71" s="169">
        <v>1</v>
      </c>
      <c r="G71" s="38"/>
      <c r="H71" s="38"/>
      <c r="I71" s="38"/>
      <c r="J71" s="38">
        <v>1</v>
      </c>
      <c r="K71" s="38"/>
      <c r="L71" s="38"/>
      <c r="M71" s="38"/>
      <c r="N71" s="38"/>
      <c r="O71" s="38"/>
      <c r="P71" s="38">
        <v>1</v>
      </c>
      <c r="Q71" s="38"/>
      <c r="R71" s="38">
        <v>1</v>
      </c>
      <c r="S71" s="38"/>
      <c r="T71" s="89"/>
      <c r="U71" s="163" t="s">
        <v>646</v>
      </c>
      <c r="V71" s="169"/>
      <c r="W71" s="38"/>
      <c r="X71" s="38">
        <v>1</v>
      </c>
      <c r="Y71" s="89"/>
      <c r="Z71" s="169"/>
      <c r="AA71" s="89">
        <v>1</v>
      </c>
      <c r="AB71" s="169"/>
      <c r="AC71" s="89">
        <v>1</v>
      </c>
      <c r="AD71" s="169"/>
      <c r="AE71" s="89"/>
      <c r="AF71" s="170" t="s">
        <v>1430</v>
      </c>
    </row>
    <row r="72" spans="1:32" s="13" customFormat="1" ht="41" customHeight="1" x14ac:dyDescent="0.2">
      <c r="A72" s="169">
        <v>69</v>
      </c>
      <c r="B72" s="89"/>
      <c r="C72" s="169"/>
      <c r="D72" s="38">
        <v>1</v>
      </c>
      <c r="E72" s="89"/>
      <c r="F72" s="169">
        <v>1</v>
      </c>
      <c r="G72" s="38">
        <v>1</v>
      </c>
      <c r="H72" s="38"/>
      <c r="I72" s="38">
        <v>1</v>
      </c>
      <c r="J72" s="38"/>
      <c r="K72" s="38"/>
      <c r="L72" s="38"/>
      <c r="M72" s="38"/>
      <c r="N72" s="38"/>
      <c r="O72" s="38"/>
      <c r="P72" s="38"/>
      <c r="Q72" s="38"/>
      <c r="R72" s="38">
        <v>1</v>
      </c>
      <c r="S72" s="38"/>
      <c r="T72" s="89"/>
      <c r="U72" s="163" t="s">
        <v>209</v>
      </c>
      <c r="V72" s="169"/>
      <c r="W72" s="38"/>
      <c r="X72" s="38">
        <v>1</v>
      </c>
      <c r="Y72" s="89"/>
      <c r="Z72" s="169"/>
      <c r="AA72" s="89">
        <v>1</v>
      </c>
      <c r="AB72" s="169">
        <v>1</v>
      </c>
      <c r="AC72" s="89"/>
      <c r="AD72" s="169"/>
      <c r="AE72" s="89"/>
      <c r="AF72" s="170" t="s">
        <v>1431</v>
      </c>
    </row>
    <row r="73" spans="1:32" s="13" customFormat="1" ht="41" customHeight="1" x14ac:dyDescent="0.2">
      <c r="A73" s="169">
        <v>70</v>
      </c>
      <c r="B73" s="89"/>
      <c r="C73" s="169"/>
      <c r="D73" s="38"/>
      <c r="E73" s="89">
        <v>1</v>
      </c>
      <c r="F73" s="169">
        <v>1</v>
      </c>
      <c r="G73" s="38">
        <v>1</v>
      </c>
      <c r="H73" s="38">
        <v>1</v>
      </c>
      <c r="I73" s="38"/>
      <c r="J73" s="38">
        <v>1</v>
      </c>
      <c r="K73" s="38">
        <v>1</v>
      </c>
      <c r="L73" s="38"/>
      <c r="M73" s="38"/>
      <c r="N73" s="38"/>
      <c r="O73" s="38"/>
      <c r="P73" s="38"/>
      <c r="Q73" s="38"/>
      <c r="R73" s="38">
        <v>1</v>
      </c>
      <c r="S73" s="38"/>
      <c r="T73" s="89"/>
      <c r="U73" s="163" t="s">
        <v>647</v>
      </c>
      <c r="V73" s="169"/>
      <c r="W73" s="38"/>
      <c r="X73" s="38">
        <v>1</v>
      </c>
      <c r="Y73" s="89"/>
      <c r="Z73" s="169"/>
      <c r="AA73" s="89">
        <v>1</v>
      </c>
      <c r="AB73" s="169">
        <v>1</v>
      </c>
      <c r="AC73" s="89"/>
      <c r="AD73" s="169"/>
      <c r="AE73" s="89"/>
      <c r="AF73" s="170" t="s">
        <v>1432</v>
      </c>
    </row>
    <row r="74" spans="1:32" s="13" customFormat="1" ht="41" customHeight="1" x14ac:dyDescent="0.2">
      <c r="A74" s="169">
        <v>71</v>
      </c>
      <c r="B74" s="89"/>
      <c r="C74" s="169">
        <v>1</v>
      </c>
      <c r="D74" s="38"/>
      <c r="E74" s="89"/>
      <c r="F74" s="169">
        <v>1</v>
      </c>
      <c r="G74" s="38"/>
      <c r="H74" s="38"/>
      <c r="I74" s="38"/>
      <c r="J74" s="38">
        <v>1</v>
      </c>
      <c r="K74" s="38"/>
      <c r="L74" s="38"/>
      <c r="M74" s="38"/>
      <c r="N74" s="38"/>
      <c r="O74" s="38"/>
      <c r="P74" s="38"/>
      <c r="Q74" s="38"/>
      <c r="R74" s="38"/>
      <c r="S74" s="38"/>
      <c r="T74" s="89"/>
      <c r="U74" s="163"/>
      <c r="V74" s="169"/>
      <c r="W74" s="38">
        <v>1</v>
      </c>
      <c r="X74" s="38"/>
      <c r="Y74" s="89"/>
      <c r="Z74" s="169">
        <v>1</v>
      </c>
      <c r="AA74" s="89"/>
      <c r="AB74" s="169">
        <v>1</v>
      </c>
      <c r="AC74" s="89"/>
      <c r="AD74" s="169"/>
      <c r="AE74" s="89"/>
      <c r="AF74" s="170" t="s">
        <v>1433</v>
      </c>
    </row>
    <row r="75" spans="1:32" s="13" customFormat="1" ht="41" customHeight="1" x14ac:dyDescent="0.2">
      <c r="A75" s="169">
        <v>72</v>
      </c>
      <c r="B75" s="89"/>
      <c r="C75" s="169"/>
      <c r="D75" s="38">
        <v>1</v>
      </c>
      <c r="E75" s="89"/>
      <c r="F75" s="169">
        <v>1</v>
      </c>
      <c r="G75" s="38">
        <v>1</v>
      </c>
      <c r="H75" s="38">
        <v>1</v>
      </c>
      <c r="I75" s="38">
        <v>1</v>
      </c>
      <c r="J75" s="38"/>
      <c r="K75" s="38">
        <v>1</v>
      </c>
      <c r="L75" s="38"/>
      <c r="M75" s="38"/>
      <c r="N75" s="38"/>
      <c r="O75" s="38"/>
      <c r="P75" s="38"/>
      <c r="Q75" s="38"/>
      <c r="R75" s="38"/>
      <c r="S75" s="38"/>
      <c r="T75" s="89">
        <v>1</v>
      </c>
      <c r="U75" s="163" t="s">
        <v>648</v>
      </c>
      <c r="V75" s="169"/>
      <c r="W75" s="38"/>
      <c r="X75" s="38">
        <v>1</v>
      </c>
      <c r="Y75" s="89"/>
      <c r="Z75" s="169"/>
      <c r="AA75" s="89">
        <v>1</v>
      </c>
      <c r="AB75" s="169">
        <v>1</v>
      </c>
      <c r="AC75" s="89"/>
      <c r="AD75" s="169"/>
      <c r="AE75" s="89"/>
      <c r="AF75" s="170" t="s">
        <v>1434</v>
      </c>
    </row>
    <row r="76" spans="1:32" s="13" customFormat="1" ht="41" customHeight="1" x14ac:dyDescent="0.2">
      <c r="A76" s="169">
        <v>73</v>
      </c>
      <c r="B76" s="89"/>
      <c r="C76" s="169"/>
      <c r="D76" s="38">
        <v>1</v>
      </c>
      <c r="E76" s="89"/>
      <c r="F76" s="169">
        <v>1</v>
      </c>
      <c r="G76" s="38">
        <v>1</v>
      </c>
      <c r="H76" s="38"/>
      <c r="I76" s="38">
        <v>1</v>
      </c>
      <c r="J76" s="38"/>
      <c r="K76" s="38"/>
      <c r="L76" s="38"/>
      <c r="M76" s="38"/>
      <c r="N76" s="38"/>
      <c r="O76" s="38"/>
      <c r="P76" s="38"/>
      <c r="Q76" s="38"/>
      <c r="R76" s="38">
        <v>1</v>
      </c>
      <c r="S76" s="38"/>
      <c r="T76" s="89"/>
      <c r="U76" s="163" t="s">
        <v>209</v>
      </c>
      <c r="V76" s="169"/>
      <c r="W76" s="38"/>
      <c r="X76" s="38">
        <v>1</v>
      </c>
      <c r="Y76" s="89"/>
      <c r="Z76" s="169"/>
      <c r="AA76" s="89">
        <v>1</v>
      </c>
      <c r="AB76" s="169">
        <v>1</v>
      </c>
      <c r="AC76" s="89"/>
      <c r="AD76" s="169"/>
      <c r="AE76" s="89"/>
      <c r="AF76" s="170" t="s">
        <v>1435</v>
      </c>
    </row>
    <row r="77" spans="1:32" s="13" customFormat="1" ht="41" customHeight="1" x14ac:dyDescent="0.2">
      <c r="A77" s="169">
        <v>74</v>
      </c>
      <c r="B77" s="89"/>
      <c r="C77" s="169"/>
      <c r="D77" s="38">
        <v>1</v>
      </c>
      <c r="E77" s="89"/>
      <c r="F77" s="169">
        <v>1</v>
      </c>
      <c r="G77" s="38">
        <v>1</v>
      </c>
      <c r="H77" s="38">
        <v>1</v>
      </c>
      <c r="I77" s="38">
        <v>1</v>
      </c>
      <c r="J77" s="38"/>
      <c r="K77" s="38"/>
      <c r="L77" s="38"/>
      <c r="M77" s="38"/>
      <c r="N77" s="38"/>
      <c r="O77" s="38"/>
      <c r="P77" s="38"/>
      <c r="Q77" s="38"/>
      <c r="R77" s="38">
        <v>1</v>
      </c>
      <c r="S77" s="38"/>
      <c r="T77" s="89"/>
      <c r="U77" s="163" t="s">
        <v>212</v>
      </c>
      <c r="V77" s="169"/>
      <c r="W77" s="38"/>
      <c r="X77" s="38">
        <v>1</v>
      </c>
      <c r="Y77" s="89"/>
      <c r="Z77" s="169"/>
      <c r="AA77" s="89">
        <v>1</v>
      </c>
      <c r="AB77" s="169">
        <v>1</v>
      </c>
      <c r="AC77" s="89"/>
      <c r="AD77" s="169"/>
      <c r="AE77" s="89"/>
      <c r="AF77" s="170" t="s">
        <v>1436</v>
      </c>
    </row>
    <row r="78" spans="1:32" s="13" customFormat="1" ht="41" customHeight="1" x14ac:dyDescent="0.2">
      <c r="A78" s="169">
        <v>75</v>
      </c>
      <c r="B78" s="89"/>
      <c r="C78" s="169"/>
      <c r="D78" s="38">
        <v>1</v>
      </c>
      <c r="E78" s="89"/>
      <c r="F78" s="169">
        <v>1</v>
      </c>
      <c r="G78" s="38">
        <v>1</v>
      </c>
      <c r="H78" s="38">
        <v>1</v>
      </c>
      <c r="I78" s="38">
        <v>1</v>
      </c>
      <c r="J78" s="38"/>
      <c r="K78" s="38"/>
      <c r="L78" s="38"/>
      <c r="M78" s="38"/>
      <c r="N78" s="38"/>
      <c r="O78" s="38"/>
      <c r="P78" s="38"/>
      <c r="Q78" s="38"/>
      <c r="R78" s="38">
        <v>1</v>
      </c>
      <c r="S78" s="38"/>
      <c r="T78" s="89"/>
      <c r="U78" s="163" t="s">
        <v>649</v>
      </c>
      <c r="V78" s="169"/>
      <c r="W78" s="38"/>
      <c r="X78" s="38">
        <v>1</v>
      </c>
      <c r="Y78" s="89"/>
      <c r="Z78" s="169"/>
      <c r="AA78" s="89">
        <v>1</v>
      </c>
      <c r="AB78" s="169">
        <v>1</v>
      </c>
      <c r="AC78" s="89"/>
      <c r="AD78" s="169"/>
      <c r="AE78" s="89"/>
      <c r="AF78" s="170" t="s">
        <v>1437</v>
      </c>
    </row>
    <row r="79" spans="1:32" s="13" customFormat="1" ht="41" customHeight="1" x14ac:dyDescent="0.2">
      <c r="A79" s="169">
        <v>76</v>
      </c>
      <c r="B79" s="89"/>
      <c r="C79" s="169"/>
      <c r="D79" s="38">
        <v>1</v>
      </c>
      <c r="E79" s="89"/>
      <c r="F79" s="169">
        <v>1</v>
      </c>
      <c r="G79" s="38">
        <v>1</v>
      </c>
      <c r="H79" s="38">
        <v>1</v>
      </c>
      <c r="I79" s="38">
        <v>1</v>
      </c>
      <c r="J79" s="38"/>
      <c r="K79" s="38">
        <v>1</v>
      </c>
      <c r="L79" s="38"/>
      <c r="M79" s="38"/>
      <c r="N79" s="38"/>
      <c r="O79" s="38"/>
      <c r="P79" s="38"/>
      <c r="Q79" s="38"/>
      <c r="R79" s="38">
        <v>1</v>
      </c>
      <c r="S79" s="38"/>
      <c r="T79" s="89"/>
      <c r="U79" s="163" t="s">
        <v>649</v>
      </c>
      <c r="V79" s="169"/>
      <c r="W79" s="38"/>
      <c r="X79" s="38">
        <v>1</v>
      </c>
      <c r="Y79" s="89"/>
      <c r="Z79" s="169"/>
      <c r="AA79" s="89">
        <v>1</v>
      </c>
      <c r="AB79" s="169">
        <v>1</v>
      </c>
      <c r="AC79" s="89"/>
      <c r="AD79" s="169"/>
      <c r="AE79" s="89"/>
      <c r="AF79" s="170" t="s">
        <v>1438</v>
      </c>
    </row>
    <row r="80" spans="1:32" s="13" customFormat="1" ht="41" customHeight="1" x14ac:dyDescent="0.2">
      <c r="A80" s="169">
        <v>77</v>
      </c>
      <c r="B80" s="89"/>
      <c r="C80" s="169"/>
      <c r="D80" s="38">
        <v>1</v>
      </c>
      <c r="E80" s="89"/>
      <c r="F80" s="169">
        <v>1</v>
      </c>
      <c r="G80" s="38">
        <v>1</v>
      </c>
      <c r="H80" s="38">
        <v>1</v>
      </c>
      <c r="I80" s="38">
        <v>1</v>
      </c>
      <c r="J80" s="38"/>
      <c r="K80" s="38"/>
      <c r="L80" s="38"/>
      <c r="M80" s="38"/>
      <c r="N80" s="38"/>
      <c r="O80" s="38"/>
      <c r="P80" s="38"/>
      <c r="Q80" s="38"/>
      <c r="R80" s="38">
        <v>1</v>
      </c>
      <c r="S80" s="38"/>
      <c r="T80" s="89"/>
      <c r="U80" s="163" t="s">
        <v>650</v>
      </c>
      <c r="V80" s="169"/>
      <c r="W80" s="38"/>
      <c r="X80" s="38">
        <v>1</v>
      </c>
      <c r="Y80" s="89"/>
      <c r="Z80" s="169"/>
      <c r="AA80" s="89">
        <v>1</v>
      </c>
      <c r="AB80" s="169">
        <v>1</v>
      </c>
      <c r="AC80" s="89"/>
      <c r="AD80" s="169"/>
      <c r="AE80" s="89"/>
      <c r="AF80" s="170" t="s">
        <v>1439</v>
      </c>
    </row>
    <row r="81" spans="1:32" s="13" customFormat="1" ht="41" customHeight="1" x14ac:dyDescent="0.2">
      <c r="A81" s="169">
        <v>78</v>
      </c>
      <c r="B81" s="89"/>
      <c r="C81" s="169"/>
      <c r="D81" s="38">
        <v>1</v>
      </c>
      <c r="E81" s="89"/>
      <c r="F81" s="169">
        <v>1</v>
      </c>
      <c r="G81" s="38"/>
      <c r="H81" s="38"/>
      <c r="I81" s="38"/>
      <c r="J81" s="38"/>
      <c r="K81" s="38"/>
      <c r="L81" s="38"/>
      <c r="M81" s="38"/>
      <c r="N81" s="38"/>
      <c r="O81" s="38"/>
      <c r="P81" s="38">
        <v>1</v>
      </c>
      <c r="Q81" s="38"/>
      <c r="R81" s="38">
        <v>1</v>
      </c>
      <c r="S81" s="38"/>
      <c r="T81" s="89"/>
      <c r="U81" s="163" t="s">
        <v>209</v>
      </c>
      <c r="V81" s="169"/>
      <c r="W81" s="38"/>
      <c r="X81" s="38">
        <v>1</v>
      </c>
      <c r="Y81" s="89"/>
      <c r="Z81" s="169"/>
      <c r="AA81" s="89">
        <v>1</v>
      </c>
      <c r="AB81" s="169"/>
      <c r="AC81" s="89">
        <v>1</v>
      </c>
      <c r="AD81" s="169"/>
      <c r="AE81" s="89"/>
      <c r="AF81" s="170" t="s">
        <v>1440</v>
      </c>
    </row>
    <row r="82" spans="1:32" s="13" customFormat="1" ht="41" customHeight="1" x14ac:dyDescent="0.2">
      <c r="A82" s="169">
        <v>79</v>
      </c>
      <c r="B82" s="89"/>
      <c r="C82" s="169"/>
      <c r="D82" s="38"/>
      <c r="E82" s="89">
        <v>1</v>
      </c>
      <c r="F82" s="169">
        <v>1</v>
      </c>
      <c r="G82" s="38"/>
      <c r="H82" s="38">
        <v>1</v>
      </c>
      <c r="I82" s="38">
        <v>1</v>
      </c>
      <c r="J82" s="38">
        <v>1</v>
      </c>
      <c r="K82" s="38"/>
      <c r="L82" s="38">
        <v>1</v>
      </c>
      <c r="M82" s="38"/>
      <c r="N82" s="38"/>
      <c r="O82" s="38"/>
      <c r="P82" s="38"/>
      <c r="Q82" s="38"/>
      <c r="R82" s="38">
        <v>1</v>
      </c>
      <c r="S82" s="38"/>
      <c r="T82" s="89"/>
      <c r="U82" s="163" t="s">
        <v>651</v>
      </c>
      <c r="V82" s="169"/>
      <c r="W82" s="38"/>
      <c r="X82" s="38"/>
      <c r="Y82" s="89"/>
      <c r="Z82" s="169">
        <v>1</v>
      </c>
      <c r="AA82" s="89"/>
      <c r="AB82" s="169">
        <v>1</v>
      </c>
      <c r="AC82" s="89"/>
      <c r="AD82" s="169"/>
      <c r="AE82" s="89"/>
      <c r="AF82" s="170" t="s">
        <v>1441</v>
      </c>
    </row>
    <row r="83" spans="1:32" s="13" customFormat="1" ht="41" customHeight="1" x14ac:dyDescent="0.2">
      <c r="A83" s="169">
        <v>80</v>
      </c>
      <c r="B83" s="89"/>
      <c r="C83" s="169"/>
      <c r="D83" s="38">
        <v>1</v>
      </c>
      <c r="E83" s="89"/>
      <c r="F83" s="169">
        <v>1</v>
      </c>
      <c r="G83" s="38">
        <v>1</v>
      </c>
      <c r="H83" s="38">
        <v>1</v>
      </c>
      <c r="I83" s="38">
        <v>1</v>
      </c>
      <c r="J83" s="38">
        <v>1</v>
      </c>
      <c r="K83" s="38">
        <v>1</v>
      </c>
      <c r="L83" s="38"/>
      <c r="M83" s="38"/>
      <c r="N83" s="38"/>
      <c r="O83" s="38"/>
      <c r="P83" s="38"/>
      <c r="Q83" s="38"/>
      <c r="R83" s="38">
        <v>1</v>
      </c>
      <c r="S83" s="38"/>
      <c r="T83" s="89">
        <v>1</v>
      </c>
      <c r="U83" s="174" t="s">
        <v>652</v>
      </c>
      <c r="V83" s="169"/>
      <c r="W83" s="38"/>
      <c r="X83" s="38">
        <v>1</v>
      </c>
      <c r="Y83" s="89"/>
      <c r="Z83" s="169"/>
      <c r="AA83" s="89">
        <v>1</v>
      </c>
      <c r="AB83" s="169">
        <v>1</v>
      </c>
      <c r="AC83" s="89"/>
      <c r="AD83" s="169"/>
      <c r="AE83" s="89"/>
      <c r="AF83" s="170" t="s">
        <v>1442</v>
      </c>
    </row>
    <row r="84" spans="1:32" s="13" customFormat="1" ht="41" customHeight="1" x14ac:dyDescent="0.2">
      <c r="A84" s="169">
        <v>81</v>
      </c>
      <c r="B84" s="89"/>
      <c r="C84" s="169"/>
      <c r="D84" s="38">
        <v>1</v>
      </c>
      <c r="E84" s="89"/>
      <c r="F84" s="169">
        <v>1</v>
      </c>
      <c r="G84" s="38"/>
      <c r="H84" s="38"/>
      <c r="I84" s="38">
        <v>1</v>
      </c>
      <c r="J84" s="38"/>
      <c r="K84" s="38"/>
      <c r="L84" s="38"/>
      <c r="M84" s="38"/>
      <c r="N84" s="38"/>
      <c r="O84" s="38"/>
      <c r="P84" s="38"/>
      <c r="Q84" s="38"/>
      <c r="R84" s="38">
        <v>1</v>
      </c>
      <c r="S84" s="38"/>
      <c r="T84" s="89"/>
      <c r="U84" s="174" t="s">
        <v>653</v>
      </c>
      <c r="V84" s="169"/>
      <c r="W84" s="38"/>
      <c r="X84" s="38">
        <v>1</v>
      </c>
      <c r="Y84" s="89"/>
      <c r="Z84" s="169"/>
      <c r="AA84" s="89">
        <v>1</v>
      </c>
      <c r="AB84" s="169">
        <v>1</v>
      </c>
      <c r="AC84" s="89"/>
      <c r="AD84" s="169"/>
      <c r="AE84" s="89"/>
      <c r="AF84" s="170" t="s">
        <v>1443</v>
      </c>
    </row>
    <row r="85" spans="1:32" s="13" customFormat="1" ht="41" customHeight="1" x14ac:dyDescent="0.2">
      <c r="A85" s="169">
        <v>82</v>
      </c>
      <c r="B85" s="89"/>
      <c r="C85" s="169"/>
      <c r="D85" s="38">
        <v>1</v>
      </c>
      <c r="E85" s="89"/>
      <c r="F85" s="169">
        <v>1</v>
      </c>
      <c r="G85" s="38"/>
      <c r="H85" s="38"/>
      <c r="I85" s="38">
        <v>1</v>
      </c>
      <c r="J85" s="38"/>
      <c r="K85" s="38"/>
      <c r="L85" s="38"/>
      <c r="M85" s="38"/>
      <c r="N85" s="38"/>
      <c r="O85" s="38"/>
      <c r="P85" s="38"/>
      <c r="Q85" s="38"/>
      <c r="R85" s="38">
        <v>1</v>
      </c>
      <c r="S85" s="38"/>
      <c r="T85" s="89"/>
      <c r="U85" s="174" t="s">
        <v>654</v>
      </c>
      <c r="V85" s="169"/>
      <c r="W85" s="38"/>
      <c r="X85" s="38">
        <v>1</v>
      </c>
      <c r="Y85" s="89"/>
      <c r="Z85" s="169"/>
      <c r="AA85" s="89">
        <v>1</v>
      </c>
      <c r="AB85" s="169">
        <v>1</v>
      </c>
      <c r="AC85" s="89"/>
      <c r="AD85" s="169"/>
      <c r="AE85" s="89"/>
      <c r="AF85" s="170" t="s">
        <v>1444</v>
      </c>
    </row>
    <row r="86" spans="1:32" s="13" customFormat="1" ht="41" customHeight="1" x14ac:dyDescent="0.2">
      <c r="A86" s="169">
        <v>83</v>
      </c>
      <c r="B86" s="89"/>
      <c r="C86" s="169"/>
      <c r="D86" s="38">
        <v>1</v>
      </c>
      <c r="E86" s="89"/>
      <c r="F86" s="169">
        <v>1</v>
      </c>
      <c r="G86" s="38"/>
      <c r="H86" s="38"/>
      <c r="I86" s="38">
        <v>1</v>
      </c>
      <c r="J86" s="38"/>
      <c r="K86" s="38"/>
      <c r="L86" s="38"/>
      <c r="M86" s="38"/>
      <c r="N86" s="38"/>
      <c r="O86" s="38"/>
      <c r="P86" s="38"/>
      <c r="Q86" s="38"/>
      <c r="R86" s="38">
        <v>1</v>
      </c>
      <c r="S86" s="38"/>
      <c r="T86" s="89"/>
      <c r="U86" s="163" t="s">
        <v>655</v>
      </c>
      <c r="V86" s="169"/>
      <c r="W86" s="38">
        <v>1</v>
      </c>
      <c r="X86" s="38"/>
      <c r="Y86" s="89"/>
      <c r="Z86" s="169">
        <v>1</v>
      </c>
      <c r="AA86" s="89"/>
      <c r="AB86" s="169">
        <v>1</v>
      </c>
      <c r="AC86" s="89"/>
      <c r="AD86" s="169"/>
      <c r="AE86" s="89"/>
      <c r="AF86" s="170" t="s">
        <v>1445</v>
      </c>
    </row>
    <row r="87" spans="1:32" s="13" customFormat="1" ht="41" customHeight="1" x14ac:dyDescent="0.2">
      <c r="A87" s="169">
        <v>84</v>
      </c>
      <c r="B87" s="89"/>
      <c r="C87" s="169"/>
      <c r="D87" s="38">
        <v>1</v>
      </c>
      <c r="E87" s="89"/>
      <c r="F87" s="169">
        <v>1</v>
      </c>
      <c r="G87" s="38"/>
      <c r="H87" s="38"/>
      <c r="I87" s="38">
        <v>1</v>
      </c>
      <c r="J87" s="38"/>
      <c r="K87" s="38">
        <v>1</v>
      </c>
      <c r="L87" s="38"/>
      <c r="M87" s="38"/>
      <c r="N87" s="38"/>
      <c r="O87" s="38"/>
      <c r="P87" s="38"/>
      <c r="Q87" s="38"/>
      <c r="R87" s="38"/>
      <c r="S87" s="38"/>
      <c r="T87" s="89"/>
      <c r="U87" s="163"/>
      <c r="V87" s="169"/>
      <c r="W87" s="38"/>
      <c r="X87" s="38">
        <v>1</v>
      </c>
      <c r="Y87" s="89"/>
      <c r="Z87" s="169"/>
      <c r="AA87" s="89">
        <v>1</v>
      </c>
      <c r="AB87" s="169">
        <v>1</v>
      </c>
      <c r="AC87" s="89"/>
      <c r="AD87" s="169"/>
      <c r="AE87" s="89"/>
      <c r="AF87" s="170" t="s">
        <v>1446</v>
      </c>
    </row>
    <row r="88" spans="1:32" s="13" customFormat="1" ht="41" customHeight="1" x14ac:dyDescent="0.2">
      <c r="A88" s="169">
        <v>85</v>
      </c>
      <c r="B88" s="89"/>
      <c r="C88" s="169"/>
      <c r="D88" s="38">
        <v>1</v>
      </c>
      <c r="E88" s="89"/>
      <c r="F88" s="169">
        <v>1</v>
      </c>
      <c r="G88" s="38">
        <v>1</v>
      </c>
      <c r="H88" s="38">
        <v>1</v>
      </c>
      <c r="I88" s="38"/>
      <c r="J88" s="38"/>
      <c r="K88" s="38"/>
      <c r="L88" s="38"/>
      <c r="M88" s="38"/>
      <c r="N88" s="38"/>
      <c r="O88" s="38"/>
      <c r="P88" s="38"/>
      <c r="Q88" s="38"/>
      <c r="R88" s="38"/>
      <c r="S88" s="38"/>
      <c r="T88" s="89"/>
      <c r="U88" s="163"/>
      <c r="V88" s="169"/>
      <c r="W88" s="38"/>
      <c r="X88" s="38">
        <v>1</v>
      </c>
      <c r="Y88" s="89"/>
      <c r="Z88" s="169"/>
      <c r="AA88" s="89">
        <v>1</v>
      </c>
      <c r="AB88" s="169">
        <v>1</v>
      </c>
      <c r="AC88" s="89"/>
      <c r="AD88" s="169"/>
      <c r="AE88" s="89"/>
      <c r="AF88" s="170" t="s">
        <v>1447</v>
      </c>
    </row>
    <row r="89" spans="1:32" s="13" customFormat="1" ht="41" customHeight="1" x14ac:dyDescent="0.2">
      <c r="A89" s="169">
        <v>86</v>
      </c>
      <c r="B89" s="89"/>
      <c r="C89" s="169"/>
      <c r="D89" s="38">
        <v>1</v>
      </c>
      <c r="E89" s="89"/>
      <c r="F89" s="169">
        <v>1</v>
      </c>
      <c r="G89" s="38">
        <v>1</v>
      </c>
      <c r="H89" s="38"/>
      <c r="I89" s="38">
        <v>1</v>
      </c>
      <c r="J89" s="38"/>
      <c r="K89" s="38"/>
      <c r="L89" s="38"/>
      <c r="M89" s="38"/>
      <c r="N89" s="38"/>
      <c r="O89" s="38"/>
      <c r="P89" s="38"/>
      <c r="Q89" s="38"/>
      <c r="R89" s="38"/>
      <c r="S89" s="38"/>
      <c r="T89" s="89"/>
      <c r="U89" s="163"/>
      <c r="V89" s="169"/>
      <c r="W89" s="38"/>
      <c r="X89" s="38">
        <v>1</v>
      </c>
      <c r="Y89" s="89"/>
      <c r="Z89" s="169"/>
      <c r="AA89" s="89">
        <v>1</v>
      </c>
      <c r="AB89" s="169">
        <v>1</v>
      </c>
      <c r="AC89" s="89"/>
      <c r="AD89" s="169"/>
      <c r="AE89" s="89"/>
      <c r="AF89" s="170" t="s">
        <v>1448</v>
      </c>
    </row>
    <row r="90" spans="1:32" s="13" customFormat="1" ht="41" customHeight="1" x14ac:dyDescent="0.2">
      <c r="A90" s="169">
        <v>87</v>
      </c>
      <c r="B90" s="89"/>
      <c r="C90" s="169"/>
      <c r="D90" s="38">
        <v>1</v>
      </c>
      <c r="E90" s="89"/>
      <c r="F90" s="169">
        <v>1</v>
      </c>
      <c r="G90" s="38">
        <v>1</v>
      </c>
      <c r="H90" s="38"/>
      <c r="I90" s="38">
        <v>1</v>
      </c>
      <c r="J90" s="38"/>
      <c r="K90" s="38"/>
      <c r="L90" s="38"/>
      <c r="M90" s="38"/>
      <c r="N90" s="38"/>
      <c r="O90" s="38"/>
      <c r="P90" s="38"/>
      <c r="Q90" s="38"/>
      <c r="R90" s="38">
        <v>1</v>
      </c>
      <c r="S90" s="38"/>
      <c r="T90" s="89"/>
      <c r="U90" s="163" t="s">
        <v>209</v>
      </c>
      <c r="V90" s="169"/>
      <c r="W90" s="38"/>
      <c r="X90" s="38">
        <v>1</v>
      </c>
      <c r="Y90" s="89"/>
      <c r="Z90" s="169"/>
      <c r="AA90" s="89">
        <v>1</v>
      </c>
      <c r="AB90" s="169">
        <v>1</v>
      </c>
      <c r="AC90" s="89"/>
      <c r="AD90" s="169"/>
      <c r="AE90" s="89"/>
      <c r="AF90" s="170" t="s">
        <v>1449</v>
      </c>
    </row>
    <row r="91" spans="1:32" s="13" customFormat="1" ht="41" customHeight="1" x14ac:dyDescent="0.2">
      <c r="A91" s="169">
        <v>88</v>
      </c>
      <c r="B91" s="89"/>
      <c r="C91" s="169">
        <v>1</v>
      </c>
      <c r="D91" s="38"/>
      <c r="E91" s="89"/>
      <c r="F91" s="169">
        <v>1</v>
      </c>
      <c r="G91" s="38">
        <v>1</v>
      </c>
      <c r="H91" s="38"/>
      <c r="I91" s="38"/>
      <c r="J91" s="38">
        <v>1</v>
      </c>
      <c r="K91" s="38"/>
      <c r="L91" s="38"/>
      <c r="M91" s="38"/>
      <c r="N91" s="38"/>
      <c r="O91" s="38"/>
      <c r="P91" s="38"/>
      <c r="Q91" s="38"/>
      <c r="R91" s="38"/>
      <c r="S91" s="38"/>
      <c r="T91" s="89"/>
      <c r="U91" s="163"/>
      <c r="V91" s="169">
        <v>1</v>
      </c>
      <c r="W91" s="38"/>
      <c r="X91" s="38"/>
      <c r="Y91" s="89"/>
      <c r="Z91" s="169">
        <v>1</v>
      </c>
      <c r="AA91" s="89"/>
      <c r="AB91" s="169">
        <v>1</v>
      </c>
      <c r="AC91" s="89"/>
      <c r="AD91" s="169"/>
      <c r="AE91" s="89"/>
      <c r="AF91" s="170" t="s">
        <v>1450</v>
      </c>
    </row>
    <row r="92" spans="1:32" s="13" customFormat="1" ht="41" customHeight="1" x14ac:dyDescent="0.2">
      <c r="A92" s="169">
        <v>89</v>
      </c>
      <c r="B92" s="89"/>
      <c r="C92" s="169"/>
      <c r="D92" s="38">
        <v>1</v>
      </c>
      <c r="E92" s="89"/>
      <c r="F92" s="169">
        <v>1</v>
      </c>
      <c r="G92" s="38">
        <v>1</v>
      </c>
      <c r="H92" s="38">
        <v>1</v>
      </c>
      <c r="I92" s="38">
        <v>1</v>
      </c>
      <c r="J92" s="38"/>
      <c r="K92" s="38"/>
      <c r="L92" s="38"/>
      <c r="M92" s="38"/>
      <c r="N92" s="38"/>
      <c r="O92" s="38"/>
      <c r="P92" s="38"/>
      <c r="Q92" s="38"/>
      <c r="R92" s="38">
        <v>1</v>
      </c>
      <c r="S92" s="38"/>
      <c r="T92" s="89"/>
      <c r="U92" s="163" t="s">
        <v>656</v>
      </c>
      <c r="V92" s="169"/>
      <c r="W92" s="38"/>
      <c r="X92" s="38">
        <v>1</v>
      </c>
      <c r="Y92" s="89"/>
      <c r="Z92" s="169"/>
      <c r="AA92" s="89">
        <v>1</v>
      </c>
      <c r="AB92" s="169">
        <v>1</v>
      </c>
      <c r="AC92" s="89"/>
      <c r="AD92" s="169"/>
      <c r="AE92" s="89"/>
      <c r="AF92" s="170" t="s">
        <v>1451</v>
      </c>
    </row>
    <row r="93" spans="1:32" s="13" customFormat="1" ht="41" customHeight="1" x14ac:dyDescent="0.2">
      <c r="A93" s="169">
        <v>90</v>
      </c>
      <c r="B93" s="89"/>
      <c r="C93" s="169"/>
      <c r="D93" s="38"/>
      <c r="E93" s="89">
        <v>1</v>
      </c>
      <c r="F93" s="169">
        <v>1</v>
      </c>
      <c r="G93" s="38">
        <v>1</v>
      </c>
      <c r="H93" s="38">
        <v>1</v>
      </c>
      <c r="I93" s="38">
        <v>1</v>
      </c>
      <c r="J93" s="38"/>
      <c r="K93" s="38"/>
      <c r="L93" s="38"/>
      <c r="M93" s="38"/>
      <c r="N93" s="38"/>
      <c r="O93" s="38"/>
      <c r="P93" s="38"/>
      <c r="Q93" s="38"/>
      <c r="R93" s="38"/>
      <c r="S93" s="38"/>
      <c r="T93" s="89"/>
      <c r="U93" s="163"/>
      <c r="V93" s="169">
        <v>1</v>
      </c>
      <c r="W93" s="38"/>
      <c r="X93" s="38">
        <v>1</v>
      </c>
      <c r="Y93" s="89"/>
      <c r="Z93" s="169"/>
      <c r="AA93" s="89">
        <v>1</v>
      </c>
      <c r="AB93" s="169">
        <v>1</v>
      </c>
      <c r="AC93" s="89"/>
      <c r="AD93" s="169"/>
      <c r="AE93" s="89"/>
      <c r="AF93" s="170" t="s">
        <v>1452</v>
      </c>
    </row>
    <row r="94" spans="1:32" s="13" customFormat="1" ht="41" customHeight="1" x14ac:dyDescent="0.2">
      <c r="A94" s="169">
        <v>91</v>
      </c>
      <c r="B94" s="89"/>
      <c r="C94" s="169"/>
      <c r="D94" s="38"/>
      <c r="E94" s="89">
        <v>1</v>
      </c>
      <c r="F94" s="169">
        <v>1</v>
      </c>
      <c r="G94" s="38">
        <v>1</v>
      </c>
      <c r="H94" s="38">
        <v>1</v>
      </c>
      <c r="I94" s="38"/>
      <c r="J94" s="38">
        <v>1</v>
      </c>
      <c r="K94" s="38"/>
      <c r="L94" s="38"/>
      <c r="M94" s="38"/>
      <c r="N94" s="38"/>
      <c r="O94" s="38"/>
      <c r="P94" s="38"/>
      <c r="Q94" s="38"/>
      <c r="R94" s="38"/>
      <c r="S94" s="38"/>
      <c r="T94" s="89"/>
      <c r="U94" s="163"/>
      <c r="V94" s="169">
        <v>1</v>
      </c>
      <c r="W94" s="38"/>
      <c r="X94" s="38">
        <v>1</v>
      </c>
      <c r="Y94" s="89"/>
      <c r="Z94" s="169"/>
      <c r="AA94" s="89">
        <v>1</v>
      </c>
      <c r="AB94" s="169">
        <v>1</v>
      </c>
      <c r="AC94" s="89"/>
      <c r="AD94" s="169"/>
      <c r="AE94" s="89"/>
      <c r="AF94" s="170" t="s">
        <v>1453</v>
      </c>
    </row>
    <row r="95" spans="1:32" s="13" customFormat="1" ht="41" customHeight="1" x14ac:dyDescent="0.2">
      <c r="A95" s="169">
        <v>92</v>
      </c>
      <c r="B95" s="89"/>
      <c r="C95" s="169"/>
      <c r="D95" s="38">
        <v>1</v>
      </c>
      <c r="E95" s="89"/>
      <c r="F95" s="169">
        <v>1</v>
      </c>
      <c r="G95" s="38">
        <v>1</v>
      </c>
      <c r="H95" s="38">
        <v>1</v>
      </c>
      <c r="I95" s="38">
        <v>1</v>
      </c>
      <c r="J95" s="38"/>
      <c r="K95" s="38"/>
      <c r="L95" s="38"/>
      <c r="M95" s="38"/>
      <c r="N95" s="38"/>
      <c r="O95" s="38"/>
      <c r="P95" s="38"/>
      <c r="Q95" s="38"/>
      <c r="R95" s="38"/>
      <c r="S95" s="38"/>
      <c r="T95" s="89">
        <v>1</v>
      </c>
      <c r="U95" s="163" t="s">
        <v>657</v>
      </c>
      <c r="V95" s="169"/>
      <c r="W95" s="38"/>
      <c r="X95" s="38">
        <v>1</v>
      </c>
      <c r="Y95" s="89"/>
      <c r="Z95" s="169"/>
      <c r="AA95" s="89">
        <v>1</v>
      </c>
      <c r="AB95" s="169">
        <v>1</v>
      </c>
      <c r="AC95" s="89"/>
      <c r="AD95" s="169"/>
      <c r="AE95" s="89"/>
      <c r="AF95" s="170" t="s">
        <v>1454</v>
      </c>
    </row>
    <row r="96" spans="1:32" s="13" customFormat="1" ht="41" customHeight="1" x14ac:dyDescent="0.2">
      <c r="A96" s="169">
        <v>93</v>
      </c>
      <c r="B96" s="89"/>
      <c r="C96" s="169"/>
      <c r="D96" s="38">
        <v>1</v>
      </c>
      <c r="E96" s="89"/>
      <c r="F96" s="169">
        <v>1</v>
      </c>
      <c r="G96" s="38">
        <v>1</v>
      </c>
      <c r="H96" s="38"/>
      <c r="I96" s="38">
        <v>1</v>
      </c>
      <c r="J96" s="38"/>
      <c r="K96" s="38"/>
      <c r="L96" s="38"/>
      <c r="M96" s="38"/>
      <c r="N96" s="38"/>
      <c r="O96" s="38"/>
      <c r="P96" s="38"/>
      <c r="Q96" s="38"/>
      <c r="R96" s="38"/>
      <c r="S96" s="38"/>
      <c r="T96" s="89">
        <v>1</v>
      </c>
      <c r="U96" s="163" t="s">
        <v>626</v>
      </c>
      <c r="V96" s="169"/>
      <c r="W96" s="38"/>
      <c r="X96" s="38">
        <v>1</v>
      </c>
      <c r="Y96" s="89"/>
      <c r="Z96" s="169"/>
      <c r="AA96" s="89">
        <v>1</v>
      </c>
      <c r="AB96" s="169">
        <v>1</v>
      </c>
      <c r="AC96" s="89"/>
      <c r="AD96" s="169"/>
      <c r="AE96" s="89"/>
      <c r="AF96" s="170" t="s">
        <v>1455</v>
      </c>
    </row>
    <row r="97" spans="1:32" s="13" customFormat="1" ht="41" customHeight="1" x14ac:dyDescent="0.2">
      <c r="A97" s="169">
        <v>94</v>
      </c>
      <c r="B97" s="89"/>
      <c r="C97" s="169"/>
      <c r="D97" s="38">
        <v>1</v>
      </c>
      <c r="E97" s="89"/>
      <c r="F97" s="169">
        <v>1</v>
      </c>
      <c r="G97" s="38"/>
      <c r="H97" s="38"/>
      <c r="I97" s="38">
        <v>1</v>
      </c>
      <c r="J97" s="38"/>
      <c r="K97" s="38"/>
      <c r="L97" s="38"/>
      <c r="M97" s="38"/>
      <c r="N97" s="38"/>
      <c r="O97" s="38"/>
      <c r="P97" s="38"/>
      <c r="Q97" s="38"/>
      <c r="R97" s="38"/>
      <c r="S97" s="38"/>
      <c r="T97" s="89"/>
      <c r="U97" s="163"/>
      <c r="V97" s="169"/>
      <c r="W97" s="38"/>
      <c r="X97" s="38">
        <v>1</v>
      </c>
      <c r="Y97" s="89"/>
      <c r="Z97" s="169"/>
      <c r="AA97" s="89">
        <v>1</v>
      </c>
      <c r="AB97" s="169">
        <v>1</v>
      </c>
      <c r="AC97" s="89"/>
      <c r="AD97" s="169"/>
      <c r="AE97" s="89"/>
      <c r="AF97" s="170" t="s">
        <v>1456</v>
      </c>
    </row>
    <row r="98" spans="1:32" s="13" customFormat="1" ht="41" customHeight="1" x14ac:dyDescent="0.2">
      <c r="A98" s="169">
        <v>95</v>
      </c>
      <c r="B98" s="89"/>
      <c r="C98" s="169"/>
      <c r="D98" s="38">
        <v>1</v>
      </c>
      <c r="E98" s="89"/>
      <c r="F98" s="169">
        <v>1</v>
      </c>
      <c r="G98" s="38">
        <v>1</v>
      </c>
      <c r="H98" s="38"/>
      <c r="I98" s="38"/>
      <c r="J98" s="38"/>
      <c r="K98" s="38"/>
      <c r="L98" s="38"/>
      <c r="M98" s="38"/>
      <c r="N98" s="38"/>
      <c r="O98" s="38"/>
      <c r="P98" s="38"/>
      <c r="Q98" s="38"/>
      <c r="R98" s="38"/>
      <c r="S98" s="38"/>
      <c r="T98" s="89"/>
      <c r="U98" s="163"/>
      <c r="V98" s="169"/>
      <c r="W98" s="38"/>
      <c r="X98" s="38">
        <v>1</v>
      </c>
      <c r="Y98" s="89"/>
      <c r="Z98" s="169"/>
      <c r="AA98" s="89">
        <v>1</v>
      </c>
      <c r="AB98" s="169">
        <v>1</v>
      </c>
      <c r="AC98" s="89"/>
      <c r="AD98" s="169"/>
      <c r="AE98" s="89"/>
      <c r="AF98" s="170" t="s">
        <v>1457</v>
      </c>
    </row>
    <row r="99" spans="1:32" s="13" customFormat="1" ht="41" customHeight="1" x14ac:dyDescent="0.2">
      <c r="A99" s="169">
        <v>96</v>
      </c>
      <c r="B99" s="89"/>
      <c r="C99" s="169"/>
      <c r="D99" s="38">
        <v>1</v>
      </c>
      <c r="E99" s="89"/>
      <c r="F99" s="169">
        <v>1</v>
      </c>
      <c r="G99" s="38">
        <v>1</v>
      </c>
      <c r="H99" s="38"/>
      <c r="I99" s="38"/>
      <c r="J99" s="38">
        <v>1</v>
      </c>
      <c r="K99" s="38"/>
      <c r="L99" s="38"/>
      <c r="M99" s="38"/>
      <c r="N99" s="38"/>
      <c r="O99" s="38"/>
      <c r="P99" s="38"/>
      <c r="Q99" s="38">
        <v>1</v>
      </c>
      <c r="R99" s="38"/>
      <c r="S99" s="38"/>
      <c r="T99" s="89"/>
      <c r="U99" s="163" t="s">
        <v>658</v>
      </c>
      <c r="V99" s="169"/>
      <c r="W99" s="38"/>
      <c r="X99" s="38">
        <v>1</v>
      </c>
      <c r="Y99" s="89"/>
      <c r="Z99" s="169"/>
      <c r="AA99" s="89">
        <v>1</v>
      </c>
      <c r="AB99" s="169">
        <v>1</v>
      </c>
      <c r="AC99" s="89"/>
      <c r="AD99" s="169"/>
      <c r="AE99" s="89"/>
      <c r="AF99" s="170" t="s">
        <v>1458</v>
      </c>
    </row>
    <row r="100" spans="1:32" s="13" customFormat="1" ht="41" customHeight="1" x14ac:dyDescent="0.2">
      <c r="A100" s="169">
        <v>97</v>
      </c>
      <c r="B100" s="89"/>
      <c r="C100" s="169"/>
      <c r="D100" s="38">
        <v>1</v>
      </c>
      <c r="E100" s="89"/>
      <c r="F100" s="169">
        <v>1</v>
      </c>
      <c r="G100" s="38">
        <v>1</v>
      </c>
      <c r="H100" s="38"/>
      <c r="I100" s="38"/>
      <c r="J100" s="38"/>
      <c r="K100" s="38"/>
      <c r="L100" s="38"/>
      <c r="M100" s="38"/>
      <c r="N100" s="38"/>
      <c r="O100" s="38"/>
      <c r="P100" s="38"/>
      <c r="Q100" s="38"/>
      <c r="R100" s="38"/>
      <c r="S100" s="38"/>
      <c r="T100" s="89">
        <v>1</v>
      </c>
      <c r="U100" s="163" t="s">
        <v>659</v>
      </c>
      <c r="V100" s="169"/>
      <c r="W100" s="38">
        <v>1</v>
      </c>
      <c r="X100" s="38"/>
      <c r="Y100" s="89"/>
      <c r="Z100" s="169"/>
      <c r="AA100" s="89">
        <v>1</v>
      </c>
      <c r="AB100" s="169"/>
      <c r="AC100" s="89">
        <v>1</v>
      </c>
      <c r="AD100" s="169"/>
      <c r="AE100" s="89"/>
      <c r="AF100" s="170" t="s">
        <v>1459</v>
      </c>
    </row>
    <row r="101" spans="1:32" s="13" customFormat="1" ht="41" customHeight="1" x14ac:dyDescent="0.2">
      <c r="A101" s="169">
        <v>98</v>
      </c>
      <c r="B101" s="89"/>
      <c r="C101" s="169"/>
      <c r="D101" s="38">
        <v>1</v>
      </c>
      <c r="E101" s="89"/>
      <c r="F101" s="169">
        <v>1</v>
      </c>
      <c r="G101" s="38">
        <v>1</v>
      </c>
      <c r="H101" s="38">
        <v>1</v>
      </c>
      <c r="I101" s="38">
        <v>1</v>
      </c>
      <c r="J101" s="38">
        <v>1</v>
      </c>
      <c r="K101" s="38">
        <v>1</v>
      </c>
      <c r="L101" s="38"/>
      <c r="M101" s="38"/>
      <c r="N101" s="38"/>
      <c r="O101" s="38"/>
      <c r="P101" s="38"/>
      <c r="Q101" s="38"/>
      <c r="R101" s="38"/>
      <c r="S101" s="38"/>
      <c r="T101" s="89"/>
      <c r="U101" s="163"/>
      <c r="V101" s="169"/>
      <c r="W101" s="38"/>
      <c r="X101" s="38">
        <v>1</v>
      </c>
      <c r="Y101" s="89"/>
      <c r="Z101" s="169"/>
      <c r="AA101" s="89">
        <v>1</v>
      </c>
      <c r="AB101" s="169">
        <v>1</v>
      </c>
      <c r="AC101" s="89"/>
      <c r="AD101" s="169"/>
      <c r="AE101" s="89"/>
      <c r="AF101" s="170" t="s">
        <v>1460</v>
      </c>
    </row>
    <row r="102" spans="1:32" s="13" customFormat="1" ht="41" customHeight="1" x14ac:dyDescent="0.2">
      <c r="A102" s="169">
        <v>99</v>
      </c>
      <c r="B102" s="89"/>
      <c r="C102" s="169"/>
      <c r="D102" s="38">
        <v>1</v>
      </c>
      <c r="E102" s="89"/>
      <c r="F102" s="169">
        <v>1</v>
      </c>
      <c r="G102" s="38">
        <v>1</v>
      </c>
      <c r="H102" s="38">
        <v>1</v>
      </c>
      <c r="I102" s="38">
        <v>1</v>
      </c>
      <c r="J102" s="38"/>
      <c r="K102" s="38">
        <v>1</v>
      </c>
      <c r="L102" s="38"/>
      <c r="M102" s="38"/>
      <c r="N102" s="38"/>
      <c r="O102" s="38"/>
      <c r="P102" s="38"/>
      <c r="Q102" s="38"/>
      <c r="R102" s="38"/>
      <c r="S102" s="38"/>
      <c r="T102" s="89"/>
      <c r="U102" s="163"/>
      <c r="V102" s="169"/>
      <c r="W102" s="38"/>
      <c r="X102" s="38">
        <v>1</v>
      </c>
      <c r="Y102" s="89"/>
      <c r="Z102" s="169"/>
      <c r="AA102" s="89">
        <v>1</v>
      </c>
      <c r="AB102" s="169">
        <v>1</v>
      </c>
      <c r="AC102" s="89"/>
      <c r="AD102" s="169"/>
      <c r="AE102" s="89"/>
      <c r="AF102" s="170" t="s">
        <v>1461</v>
      </c>
    </row>
    <row r="103" spans="1:32" s="13" customFormat="1" ht="41" customHeight="1" x14ac:dyDescent="0.2">
      <c r="A103" s="169">
        <v>100</v>
      </c>
      <c r="B103" s="89"/>
      <c r="C103" s="169"/>
      <c r="D103" s="38">
        <v>1</v>
      </c>
      <c r="E103" s="89"/>
      <c r="F103" s="169">
        <v>1</v>
      </c>
      <c r="G103" s="38">
        <v>1</v>
      </c>
      <c r="H103" s="38">
        <v>1</v>
      </c>
      <c r="I103" s="38">
        <v>1</v>
      </c>
      <c r="J103" s="38"/>
      <c r="K103" s="38">
        <v>1</v>
      </c>
      <c r="L103" s="38"/>
      <c r="M103" s="38"/>
      <c r="N103" s="38"/>
      <c r="O103" s="38"/>
      <c r="P103" s="38"/>
      <c r="Q103" s="38"/>
      <c r="R103" s="38">
        <v>1</v>
      </c>
      <c r="S103" s="38"/>
      <c r="T103" s="89">
        <v>1</v>
      </c>
      <c r="U103" s="163" t="s">
        <v>660</v>
      </c>
      <c r="V103" s="169"/>
      <c r="W103" s="38"/>
      <c r="X103" s="38">
        <v>1</v>
      </c>
      <c r="Y103" s="89"/>
      <c r="Z103" s="169"/>
      <c r="AA103" s="89">
        <v>1</v>
      </c>
      <c r="AB103" s="169">
        <v>1</v>
      </c>
      <c r="AC103" s="89"/>
      <c r="AD103" s="169"/>
      <c r="AE103" s="89"/>
      <c r="AF103" s="170" t="s">
        <v>1462</v>
      </c>
    </row>
    <row r="104" spans="1:32" s="13" customFormat="1" ht="41" customHeight="1" x14ac:dyDescent="0.2">
      <c r="A104" s="169">
        <v>101</v>
      </c>
      <c r="B104" s="89"/>
      <c r="C104" s="169"/>
      <c r="D104" s="38">
        <v>1</v>
      </c>
      <c r="E104" s="89"/>
      <c r="F104" s="169">
        <v>1</v>
      </c>
      <c r="G104" s="38"/>
      <c r="H104" s="38"/>
      <c r="I104" s="38">
        <v>1</v>
      </c>
      <c r="J104" s="38"/>
      <c r="K104" s="38"/>
      <c r="L104" s="38"/>
      <c r="M104" s="38"/>
      <c r="N104" s="38"/>
      <c r="O104" s="38"/>
      <c r="P104" s="38"/>
      <c r="Q104" s="38"/>
      <c r="R104" s="38"/>
      <c r="S104" s="38"/>
      <c r="T104" s="89"/>
      <c r="U104" s="163"/>
      <c r="V104" s="169"/>
      <c r="W104" s="38"/>
      <c r="X104" s="38">
        <v>1</v>
      </c>
      <c r="Y104" s="89"/>
      <c r="Z104" s="169"/>
      <c r="AA104" s="89">
        <v>1</v>
      </c>
      <c r="AB104" s="169">
        <v>1</v>
      </c>
      <c r="AC104" s="89"/>
      <c r="AD104" s="169"/>
      <c r="AE104" s="89"/>
      <c r="AF104" s="170" t="s">
        <v>1463</v>
      </c>
    </row>
    <row r="105" spans="1:32" s="13" customFormat="1" ht="41" customHeight="1" x14ac:dyDescent="0.2">
      <c r="A105" s="169">
        <v>102</v>
      </c>
      <c r="B105" s="89"/>
      <c r="C105" s="169"/>
      <c r="D105" s="38">
        <v>1</v>
      </c>
      <c r="E105" s="89"/>
      <c r="F105" s="169">
        <v>1</v>
      </c>
      <c r="G105" s="38"/>
      <c r="H105" s="38">
        <v>1</v>
      </c>
      <c r="I105" s="38">
        <v>1</v>
      </c>
      <c r="J105" s="38"/>
      <c r="K105" s="38"/>
      <c r="L105" s="38"/>
      <c r="M105" s="38"/>
      <c r="N105" s="38"/>
      <c r="O105" s="38"/>
      <c r="P105" s="38"/>
      <c r="Q105" s="38"/>
      <c r="R105" s="38"/>
      <c r="S105" s="38"/>
      <c r="T105" s="89"/>
      <c r="U105" s="163"/>
      <c r="V105" s="169"/>
      <c r="W105" s="38"/>
      <c r="X105" s="38">
        <v>1</v>
      </c>
      <c r="Y105" s="89"/>
      <c r="Z105" s="169"/>
      <c r="AA105" s="89">
        <v>1</v>
      </c>
      <c r="AB105" s="169">
        <v>1</v>
      </c>
      <c r="AC105" s="89"/>
      <c r="AD105" s="169"/>
      <c r="AE105" s="89"/>
      <c r="AF105" s="170" t="s">
        <v>1464</v>
      </c>
    </row>
    <row r="106" spans="1:32" s="13" customFormat="1" ht="41" customHeight="1" x14ac:dyDescent="0.2">
      <c r="A106" s="169">
        <v>103</v>
      </c>
      <c r="B106" s="89"/>
      <c r="C106" s="169"/>
      <c r="D106" s="38">
        <v>1</v>
      </c>
      <c r="E106" s="89"/>
      <c r="F106" s="169">
        <v>1</v>
      </c>
      <c r="G106" s="38">
        <v>1</v>
      </c>
      <c r="H106" s="38"/>
      <c r="I106" s="38">
        <v>1</v>
      </c>
      <c r="J106" s="38"/>
      <c r="K106" s="38"/>
      <c r="L106" s="38"/>
      <c r="M106" s="38"/>
      <c r="N106" s="38"/>
      <c r="O106" s="38"/>
      <c r="P106" s="38"/>
      <c r="Q106" s="38"/>
      <c r="R106" s="38">
        <v>1</v>
      </c>
      <c r="S106" s="38"/>
      <c r="T106" s="89"/>
      <c r="U106" s="163" t="s">
        <v>661</v>
      </c>
      <c r="V106" s="169"/>
      <c r="W106" s="38"/>
      <c r="X106" s="38">
        <v>1</v>
      </c>
      <c r="Y106" s="89"/>
      <c r="Z106" s="169"/>
      <c r="AA106" s="89">
        <v>1</v>
      </c>
      <c r="AB106" s="169">
        <v>1</v>
      </c>
      <c r="AC106" s="89"/>
      <c r="AD106" s="169"/>
      <c r="AE106" s="89"/>
      <c r="AF106" s="170" t="s">
        <v>1465</v>
      </c>
    </row>
    <row r="107" spans="1:32" s="13" customFormat="1" ht="41" customHeight="1" x14ac:dyDescent="0.2">
      <c r="A107" s="169">
        <v>104</v>
      </c>
      <c r="B107" s="89"/>
      <c r="C107" s="169"/>
      <c r="D107" s="38">
        <v>1</v>
      </c>
      <c r="E107" s="89"/>
      <c r="F107" s="169">
        <v>1</v>
      </c>
      <c r="G107" s="38">
        <v>1</v>
      </c>
      <c r="H107" s="38">
        <v>1</v>
      </c>
      <c r="I107" s="38">
        <v>1</v>
      </c>
      <c r="J107" s="38"/>
      <c r="K107" s="38"/>
      <c r="L107" s="38"/>
      <c r="M107" s="38"/>
      <c r="N107" s="38"/>
      <c r="O107" s="38"/>
      <c r="P107" s="38"/>
      <c r="Q107" s="38"/>
      <c r="R107" s="38">
        <v>1</v>
      </c>
      <c r="S107" s="38"/>
      <c r="T107" s="89"/>
      <c r="U107" s="163" t="s">
        <v>212</v>
      </c>
      <c r="V107" s="169"/>
      <c r="W107" s="38"/>
      <c r="X107" s="38">
        <v>1</v>
      </c>
      <c r="Y107" s="89"/>
      <c r="Z107" s="169"/>
      <c r="AA107" s="89">
        <v>1</v>
      </c>
      <c r="AB107" s="169">
        <v>1</v>
      </c>
      <c r="AC107" s="89"/>
      <c r="AD107" s="169"/>
      <c r="AE107" s="89"/>
      <c r="AF107" s="170" t="s">
        <v>1466</v>
      </c>
    </row>
    <row r="108" spans="1:32" s="13" customFormat="1" ht="41" customHeight="1" x14ac:dyDescent="0.2">
      <c r="A108" s="169">
        <v>105</v>
      </c>
      <c r="B108" s="89"/>
      <c r="C108" s="169"/>
      <c r="D108" s="38">
        <v>1</v>
      </c>
      <c r="E108" s="89"/>
      <c r="F108" s="169">
        <v>1</v>
      </c>
      <c r="G108" s="38">
        <v>1</v>
      </c>
      <c r="H108" s="38">
        <v>1</v>
      </c>
      <c r="I108" s="38">
        <v>1</v>
      </c>
      <c r="J108" s="38"/>
      <c r="K108" s="38"/>
      <c r="L108" s="38"/>
      <c r="M108" s="38"/>
      <c r="N108" s="38"/>
      <c r="O108" s="38"/>
      <c r="P108" s="38"/>
      <c r="Q108" s="38"/>
      <c r="R108" s="38">
        <v>1</v>
      </c>
      <c r="S108" s="38"/>
      <c r="T108" s="89"/>
      <c r="U108" s="163" t="s">
        <v>212</v>
      </c>
      <c r="V108" s="169"/>
      <c r="W108" s="38"/>
      <c r="X108" s="38">
        <v>1</v>
      </c>
      <c r="Y108" s="89"/>
      <c r="Z108" s="169"/>
      <c r="AA108" s="89">
        <v>1</v>
      </c>
      <c r="AB108" s="169">
        <v>1</v>
      </c>
      <c r="AC108" s="89"/>
      <c r="AD108" s="169"/>
      <c r="AE108" s="89"/>
      <c r="AF108" s="170" t="s">
        <v>1467</v>
      </c>
    </row>
    <row r="109" spans="1:32" s="13" customFormat="1" ht="41" customHeight="1" x14ac:dyDescent="0.2">
      <c r="A109" s="169">
        <v>106</v>
      </c>
      <c r="B109" s="89"/>
      <c r="C109" s="169"/>
      <c r="D109" s="38">
        <v>1</v>
      </c>
      <c r="E109" s="89"/>
      <c r="F109" s="169">
        <v>1</v>
      </c>
      <c r="G109" s="38">
        <v>1</v>
      </c>
      <c r="H109" s="38"/>
      <c r="I109" s="38">
        <v>1</v>
      </c>
      <c r="J109" s="38"/>
      <c r="K109" s="38"/>
      <c r="L109" s="38"/>
      <c r="M109" s="38"/>
      <c r="N109" s="38"/>
      <c r="O109" s="38"/>
      <c r="P109" s="38"/>
      <c r="Q109" s="38"/>
      <c r="R109" s="38">
        <v>1</v>
      </c>
      <c r="S109" s="38"/>
      <c r="T109" s="89"/>
      <c r="U109" s="163" t="s">
        <v>209</v>
      </c>
      <c r="V109" s="169"/>
      <c r="W109" s="38"/>
      <c r="X109" s="38">
        <v>1</v>
      </c>
      <c r="Y109" s="89"/>
      <c r="Z109" s="169"/>
      <c r="AA109" s="89">
        <v>1</v>
      </c>
      <c r="AB109" s="169">
        <v>1</v>
      </c>
      <c r="AC109" s="89"/>
      <c r="AD109" s="169"/>
      <c r="AE109" s="89"/>
      <c r="AF109" s="170" t="s">
        <v>1468</v>
      </c>
    </row>
    <row r="110" spans="1:32" s="13" customFormat="1" ht="41" customHeight="1" x14ac:dyDescent="0.2">
      <c r="A110" s="169">
        <v>107</v>
      </c>
      <c r="B110" s="89"/>
      <c r="C110" s="169"/>
      <c r="D110" s="38">
        <v>1</v>
      </c>
      <c r="E110" s="89"/>
      <c r="F110" s="169">
        <v>1</v>
      </c>
      <c r="G110" s="38">
        <v>1</v>
      </c>
      <c r="H110" s="38">
        <v>1</v>
      </c>
      <c r="I110" s="38">
        <v>1</v>
      </c>
      <c r="J110" s="38"/>
      <c r="K110" s="38"/>
      <c r="L110" s="38"/>
      <c r="M110" s="38"/>
      <c r="N110" s="38"/>
      <c r="O110" s="38"/>
      <c r="P110" s="38"/>
      <c r="Q110" s="38"/>
      <c r="R110" s="38">
        <v>1</v>
      </c>
      <c r="S110" s="38"/>
      <c r="T110" s="89"/>
      <c r="U110" s="163" t="s">
        <v>662</v>
      </c>
      <c r="V110" s="169"/>
      <c r="W110" s="38"/>
      <c r="X110" s="38">
        <v>1</v>
      </c>
      <c r="Y110" s="89"/>
      <c r="Z110" s="169"/>
      <c r="AA110" s="89">
        <v>1</v>
      </c>
      <c r="AB110" s="169">
        <v>1</v>
      </c>
      <c r="AC110" s="89"/>
      <c r="AD110" s="169"/>
      <c r="AE110" s="89"/>
      <c r="AF110" s="170" t="s">
        <v>1469</v>
      </c>
    </row>
    <row r="111" spans="1:32" s="13" customFormat="1" ht="41" customHeight="1" x14ac:dyDescent="0.2">
      <c r="A111" s="169">
        <v>108</v>
      </c>
      <c r="B111" s="89"/>
      <c r="C111" s="169"/>
      <c r="D111" s="38">
        <v>1</v>
      </c>
      <c r="E111" s="89"/>
      <c r="F111" s="169">
        <v>1</v>
      </c>
      <c r="G111" s="38">
        <v>1</v>
      </c>
      <c r="H111" s="38"/>
      <c r="I111" s="38">
        <v>1</v>
      </c>
      <c r="J111" s="38"/>
      <c r="K111" s="38">
        <v>1</v>
      </c>
      <c r="L111" s="38"/>
      <c r="M111" s="38"/>
      <c r="N111" s="38"/>
      <c r="O111" s="38"/>
      <c r="P111" s="38"/>
      <c r="Q111" s="38"/>
      <c r="R111" s="38">
        <v>1</v>
      </c>
      <c r="S111" s="38"/>
      <c r="T111" s="89">
        <v>1</v>
      </c>
      <c r="U111" s="163" t="s">
        <v>663</v>
      </c>
      <c r="V111" s="169"/>
      <c r="W111" s="38"/>
      <c r="X111" s="38">
        <v>1</v>
      </c>
      <c r="Y111" s="89"/>
      <c r="Z111" s="169"/>
      <c r="AA111" s="89">
        <v>1</v>
      </c>
      <c r="AB111" s="169">
        <v>1</v>
      </c>
      <c r="AC111" s="89"/>
      <c r="AD111" s="169"/>
      <c r="AE111" s="89"/>
      <c r="AF111" s="170" t="s">
        <v>1470</v>
      </c>
    </row>
    <row r="112" spans="1:32" s="13" customFormat="1" ht="41" customHeight="1" x14ac:dyDescent="0.2">
      <c r="A112" s="169">
        <v>109</v>
      </c>
      <c r="B112" s="89"/>
      <c r="C112" s="169"/>
      <c r="D112" s="38">
        <v>1</v>
      </c>
      <c r="E112" s="89"/>
      <c r="F112" s="169">
        <v>1</v>
      </c>
      <c r="G112" s="38"/>
      <c r="H112" s="38"/>
      <c r="I112" s="38">
        <v>1</v>
      </c>
      <c r="J112" s="38"/>
      <c r="K112" s="38">
        <v>1</v>
      </c>
      <c r="L112" s="38"/>
      <c r="M112" s="38"/>
      <c r="N112" s="38"/>
      <c r="O112" s="38"/>
      <c r="P112" s="38"/>
      <c r="Q112" s="38"/>
      <c r="R112" s="38"/>
      <c r="S112" s="38"/>
      <c r="T112" s="89">
        <v>1</v>
      </c>
      <c r="U112" s="163" t="s">
        <v>312</v>
      </c>
      <c r="V112" s="169"/>
      <c r="W112" s="38"/>
      <c r="X112" s="38">
        <v>1</v>
      </c>
      <c r="Y112" s="89"/>
      <c r="Z112" s="169"/>
      <c r="AA112" s="89">
        <v>1</v>
      </c>
      <c r="AB112" s="169">
        <v>1</v>
      </c>
      <c r="AC112" s="89"/>
      <c r="AD112" s="169"/>
      <c r="AE112" s="89"/>
      <c r="AF112" s="170" t="s">
        <v>1471</v>
      </c>
    </row>
    <row r="113" spans="1:32" s="13" customFormat="1" ht="41" customHeight="1" x14ac:dyDescent="0.2">
      <c r="A113" s="169">
        <v>110</v>
      </c>
      <c r="B113" s="89"/>
      <c r="C113" s="169"/>
      <c r="D113" s="38"/>
      <c r="E113" s="89">
        <v>1</v>
      </c>
      <c r="F113" s="169">
        <v>1</v>
      </c>
      <c r="G113" s="38">
        <v>1</v>
      </c>
      <c r="H113" s="38">
        <v>1</v>
      </c>
      <c r="I113" s="38">
        <v>1</v>
      </c>
      <c r="J113" s="38"/>
      <c r="K113" s="38">
        <v>1</v>
      </c>
      <c r="L113" s="38"/>
      <c r="M113" s="38"/>
      <c r="N113" s="38"/>
      <c r="O113" s="38"/>
      <c r="P113" s="38"/>
      <c r="Q113" s="38"/>
      <c r="R113" s="38"/>
      <c r="S113" s="38"/>
      <c r="T113" s="89"/>
      <c r="U113" s="163"/>
      <c r="V113" s="169">
        <v>1</v>
      </c>
      <c r="W113" s="38"/>
      <c r="X113" s="38">
        <v>1</v>
      </c>
      <c r="Y113" s="89"/>
      <c r="Z113" s="169"/>
      <c r="AA113" s="89">
        <v>1</v>
      </c>
      <c r="AB113" s="169">
        <v>1</v>
      </c>
      <c r="AC113" s="89"/>
      <c r="AD113" s="169"/>
      <c r="AE113" s="89"/>
      <c r="AF113" s="170" t="s">
        <v>1472</v>
      </c>
    </row>
    <row r="114" spans="1:32" s="13" customFormat="1" ht="41" customHeight="1" x14ac:dyDescent="0.2">
      <c r="A114" s="169">
        <v>111</v>
      </c>
      <c r="B114" s="89"/>
      <c r="C114" s="169"/>
      <c r="D114" s="38">
        <v>1</v>
      </c>
      <c r="E114" s="89"/>
      <c r="F114" s="169">
        <v>1</v>
      </c>
      <c r="G114" s="38"/>
      <c r="H114" s="38"/>
      <c r="I114" s="38">
        <v>1</v>
      </c>
      <c r="J114" s="38"/>
      <c r="K114" s="38"/>
      <c r="L114" s="38"/>
      <c r="M114" s="38"/>
      <c r="N114" s="38"/>
      <c r="O114" s="38"/>
      <c r="P114" s="38"/>
      <c r="Q114" s="38"/>
      <c r="R114" s="38"/>
      <c r="S114" s="38"/>
      <c r="T114" s="89"/>
      <c r="U114" s="163"/>
      <c r="V114" s="169"/>
      <c r="W114" s="38"/>
      <c r="X114" s="38">
        <v>1</v>
      </c>
      <c r="Y114" s="89"/>
      <c r="Z114" s="169"/>
      <c r="AA114" s="89">
        <v>1</v>
      </c>
      <c r="AB114" s="169"/>
      <c r="AC114" s="89"/>
      <c r="AD114" s="169"/>
      <c r="AE114" s="89"/>
      <c r="AF114" s="170" t="s">
        <v>1473</v>
      </c>
    </row>
    <row r="115" spans="1:32" s="13" customFormat="1" ht="41" customHeight="1" x14ac:dyDescent="0.2">
      <c r="A115" s="169">
        <v>112</v>
      </c>
      <c r="B115" s="89"/>
      <c r="C115" s="169"/>
      <c r="D115" s="38">
        <v>1</v>
      </c>
      <c r="E115" s="89"/>
      <c r="F115" s="169">
        <v>1</v>
      </c>
      <c r="G115" s="38">
        <v>1</v>
      </c>
      <c r="H115" s="38"/>
      <c r="I115" s="38">
        <v>1</v>
      </c>
      <c r="J115" s="38"/>
      <c r="K115" s="38">
        <v>1</v>
      </c>
      <c r="L115" s="38"/>
      <c r="M115" s="38"/>
      <c r="N115" s="38"/>
      <c r="O115" s="38"/>
      <c r="P115" s="38"/>
      <c r="Q115" s="38"/>
      <c r="R115" s="38">
        <v>1</v>
      </c>
      <c r="S115" s="38"/>
      <c r="T115" s="89"/>
      <c r="U115" s="163" t="s">
        <v>664</v>
      </c>
      <c r="V115" s="169"/>
      <c r="W115" s="38"/>
      <c r="X115" s="38">
        <v>1</v>
      </c>
      <c r="Y115" s="89"/>
      <c r="Z115" s="169"/>
      <c r="AA115" s="89">
        <v>1</v>
      </c>
      <c r="AB115" s="169">
        <v>1</v>
      </c>
      <c r="AC115" s="89"/>
      <c r="AD115" s="169"/>
      <c r="AE115" s="89"/>
      <c r="AF115" s="170" t="s">
        <v>1474</v>
      </c>
    </row>
    <row r="116" spans="1:32" s="13" customFormat="1" ht="41" customHeight="1" x14ac:dyDescent="0.2">
      <c r="A116" s="169">
        <v>113</v>
      </c>
      <c r="B116" s="89"/>
      <c r="C116" s="169"/>
      <c r="D116" s="38">
        <v>1</v>
      </c>
      <c r="E116" s="89"/>
      <c r="F116" s="169">
        <v>1</v>
      </c>
      <c r="G116" s="38">
        <v>1</v>
      </c>
      <c r="H116" s="38"/>
      <c r="I116" s="38"/>
      <c r="J116" s="38">
        <v>1</v>
      </c>
      <c r="K116" s="38"/>
      <c r="L116" s="38"/>
      <c r="M116" s="38"/>
      <c r="N116" s="38"/>
      <c r="O116" s="38"/>
      <c r="P116" s="38"/>
      <c r="Q116" s="38"/>
      <c r="R116" s="38">
        <v>1</v>
      </c>
      <c r="S116" s="38"/>
      <c r="T116" s="89"/>
      <c r="U116" s="163" t="s">
        <v>209</v>
      </c>
      <c r="V116" s="169"/>
      <c r="W116" s="38"/>
      <c r="X116" s="38">
        <v>1</v>
      </c>
      <c r="Y116" s="89"/>
      <c r="Z116" s="169"/>
      <c r="AA116" s="89">
        <v>1</v>
      </c>
      <c r="AB116" s="169">
        <v>1</v>
      </c>
      <c r="AC116" s="89"/>
      <c r="AD116" s="169"/>
      <c r="AE116" s="89"/>
      <c r="AF116" s="170" t="s">
        <v>1475</v>
      </c>
    </row>
    <row r="117" spans="1:32" s="13" customFormat="1" ht="41" customHeight="1" x14ac:dyDescent="0.2">
      <c r="A117" s="169">
        <v>114</v>
      </c>
      <c r="B117" s="89"/>
      <c r="C117" s="169"/>
      <c r="D117" s="38"/>
      <c r="E117" s="89">
        <v>1</v>
      </c>
      <c r="F117" s="169">
        <v>1</v>
      </c>
      <c r="G117" s="38">
        <v>1</v>
      </c>
      <c r="H117" s="38">
        <v>1</v>
      </c>
      <c r="I117" s="38">
        <v>1</v>
      </c>
      <c r="J117" s="38"/>
      <c r="K117" s="38"/>
      <c r="L117" s="38"/>
      <c r="M117" s="38"/>
      <c r="N117" s="38"/>
      <c r="O117" s="38"/>
      <c r="P117" s="38"/>
      <c r="Q117" s="38"/>
      <c r="R117" s="38"/>
      <c r="S117" s="38"/>
      <c r="T117" s="89"/>
      <c r="U117" s="163"/>
      <c r="V117" s="169">
        <v>1</v>
      </c>
      <c r="W117" s="38"/>
      <c r="X117" s="38">
        <v>1</v>
      </c>
      <c r="Y117" s="89"/>
      <c r="Z117" s="169"/>
      <c r="AA117" s="89">
        <v>1</v>
      </c>
      <c r="AB117" s="169">
        <v>1</v>
      </c>
      <c r="AC117" s="89"/>
      <c r="AD117" s="169"/>
      <c r="AE117" s="89"/>
      <c r="AF117" s="170" t="s">
        <v>1476</v>
      </c>
    </row>
    <row r="118" spans="1:32" s="13" customFormat="1" ht="41" customHeight="1" x14ac:dyDescent="0.2">
      <c r="A118" s="169">
        <v>115</v>
      </c>
      <c r="B118" s="89"/>
      <c r="C118" s="169"/>
      <c r="D118" s="38">
        <v>1</v>
      </c>
      <c r="E118" s="89"/>
      <c r="F118" s="169">
        <v>1</v>
      </c>
      <c r="G118" s="38">
        <v>1</v>
      </c>
      <c r="H118" s="38">
        <v>1</v>
      </c>
      <c r="I118" s="38"/>
      <c r="J118" s="38"/>
      <c r="K118" s="38">
        <v>1</v>
      </c>
      <c r="L118" s="38"/>
      <c r="M118" s="38"/>
      <c r="N118" s="38"/>
      <c r="O118" s="38"/>
      <c r="P118" s="38"/>
      <c r="Q118" s="38">
        <v>1</v>
      </c>
      <c r="R118" s="38"/>
      <c r="S118" s="38"/>
      <c r="T118" s="89"/>
      <c r="U118" s="163" t="s">
        <v>583</v>
      </c>
      <c r="V118" s="169"/>
      <c r="W118" s="38"/>
      <c r="X118" s="38">
        <v>1</v>
      </c>
      <c r="Y118" s="89"/>
      <c r="Z118" s="169"/>
      <c r="AA118" s="89">
        <v>1</v>
      </c>
      <c r="AB118" s="169">
        <v>1</v>
      </c>
      <c r="AC118" s="89"/>
      <c r="AD118" s="169"/>
      <c r="AE118" s="89"/>
      <c r="AF118" s="170" t="s">
        <v>1477</v>
      </c>
    </row>
    <row r="119" spans="1:32" s="13" customFormat="1" ht="41" customHeight="1" x14ac:dyDescent="0.2">
      <c r="A119" s="169">
        <v>116</v>
      </c>
      <c r="B119" s="89"/>
      <c r="C119" s="169"/>
      <c r="D119" s="38"/>
      <c r="E119" s="89">
        <v>1</v>
      </c>
      <c r="F119" s="169">
        <v>1</v>
      </c>
      <c r="G119" s="38">
        <v>1</v>
      </c>
      <c r="H119" s="38">
        <v>1</v>
      </c>
      <c r="I119" s="38">
        <v>1</v>
      </c>
      <c r="J119" s="38"/>
      <c r="K119" s="38">
        <v>1</v>
      </c>
      <c r="L119" s="38"/>
      <c r="M119" s="38"/>
      <c r="N119" s="38"/>
      <c r="O119" s="38"/>
      <c r="P119" s="38"/>
      <c r="Q119" s="38">
        <v>1</v>
      </c>
      <c r="R119" s="38"/>
      <c r="S119" s="38"/>
      <c r="T119" s="89"/>
      <c r="U119" s="163" t="s">
        <v>583</v>
      </c>
      <c r="V119" s="169"/>
      <c r="W119" s="38"/>
      <c r="X119" s="38">
        <v>1</v>
      </c>
      <c r="Y119" s="89">
        <v>1</v>
      </c>
      <c r="Z119" s="169"/>
      <c r="AA119" s="89">
        <v>1</v>
      </c>
      <c r="AB119" s="169">
        <v>1</v>
      </c>
      <c r="AC119" s="89"/>
      <c r="AD119" s="169"/>
      <c r="AE119" s="89"/>
      <c r="AF119" s="170" t="s">
        <v>1478</v>
      </c>
    </row>
    <row r="120" spans="1:32" s="13" customFormat="1" ht="41" customHeight="1" x14ac:dyDescent="0.2">
      <c r="A120" s="169">
        <v>117</v>
      </c>
      <c r="B120" s="89"/>
      <c r="C120" s="169"/>
      <c r="D120" s="38"/>
      <c r="E120" s="89">
        <v>1</v>
      </c>
      <c r="F120" s="169">
        <v>1</v>
      </c>
      <c r="G120" s="38">
        <v>1</v>
      </c>
      <c r="H120" s="38">
        <v>1</v>
      </c>
      <c r="I120" s="38">
        <v>1</v>
      </c>
      <c r="J120" s="38">
        <v>1</v>
      </c>
      <c r="K120" s="38"/>
      <c r="L120" s="38">
        <v>1</v>
      </c>
      <c r="M120" s="38"/>
      <c r="N120" s="38"/>
      <c r="O120" s="38"/>
      <c r="P120" s="38"/>
      <c r="Q120" s="38"/>
      <c r="R120" s="38"/>
      <c r="S120" s="38"/>
      <c r="T120" s="89">
        <v>1</v>
      </c>
      <c r="U120" s="163" t="s">
        <v>312</v>
      </c>
      <c r="V120" s="169">
        <v>1</v>
      </c>
      <c r="W120" s="38"/>
      <c r="X120" s="38">
        <v>1</v>
      </c>
      <c r="Y120" s="89"/>
      <c r="Z120" s="169"/>
      <c r="AA120" s="89">
        <v>1</v>
      </c>
      <c r="AB120" s="169">
        <v>1</v>
      </c>
      <c r="AC120" s="89"/>
      <c r="AD120" s="169"/>
      <c r="AE120" s="89"/>
      <c r="AF120" s="170" t="s">
        <v>1479</v>
      </c>
    </row>
    <row r="121" spans="1:32" s="13" customFormat="1" ht="41" customHeight="1" x14ac:dyDescent="0.2">
      <c r="A121" s="169">
        <v>118</v>
      </c>
      <c r="B121" s="89"/>
      <c r="C121" s="169"/>
      <c r="D121" s="38"/>
      <c r="E121" s="89">
        <v>1</v>
      </c>
      <c r="F121" s="169">
        <v>1</v>
      </c>
      <c r="G121" s="38">
        <v>1</v>
      </c>
      <c r="H121" s="38">
        <v>1</v>
      </c>
      <c r="I121" s="38"/>
      <c r="J121" s="38">
        <v>1</v>
      </c>
      <c r="K121" s="38">
        <v>1</v>
      </c>
      <c r="L121" s="38">
        <v>1</v>
      </c>
      <c r="M121" s="38"/>
      <c r="N121" s="38"/>
      <c r="O121" s="38">
        <v>1</v>
      </c>
      <c r="P121" s="38"/>
      <c r="Q121" s="38">
        <v>1</v>
      </c>
      <c r="R121" s="38"/>
      <c r="S121" s="38"/>
      <c r="T121" s="89"/>
      <c r="U121" s="174" t="s">
        <v>665</v>
      </c>
      <c r="V121" s="169"/>
      <c r="W121" s="38"/>
      <c r="X121" s="38">
        <v>1</v>
      </c>
      <c r="Y121" s="89">
        <v>1</v>
      </c>
      <c r="Z121" s="169"/>
      <c r="AA121" s="89">
        <v>1</v>
      </c>
      <c r="AB121" s="169"/>
      <c r="AC121" s="89">
        <v>1</v>
      </c>
      <c r="AD121" s="169"/>
      <c r="AE121" s="89"/>
      <c r="AF121" s="170" t="s">
        <v>1480</v>
      </c>
    </row>
    <row r="122" spans="1:32" s="13" customFormat="1" ht="41" customHeight="1" x14ac:dyDescent="0.2">
      <c r="A122" s="169">
        <v>119</v>
      </c>
      <c r="B122" s="89"/>
      <c r="C122" s="169"/>
      <c r="D122" s="38">
        <v>1</v>
      </c>
      <c r="E122" s="89"/>
      <c r="F122" s="169">
        <v>1</v>
      </c>
      <c r="G122" s="38">
        <v>1</v>
      </c>
      <c r="H122" s="38">
        <v>1</v>
      </c>
      <c r="I122" s="38">
        <v>1</v>
      </c>
      <c r="J122" s="38">
        <v>1</v>
      </c>
      <c r="K122" s="38"/>
      <c r="L122" s="38"/>
      <c r="M122" s="38"/>
      <c r="N122" s="38"/>
      <c r="O122" s="38"/>
      <c r="P122" s="38"/>
      <c r="Q122" s="38"/>
      <c r="R122" s="38"/>
      <c r="S122" s="38"/>
      <c r="T122" s="89"/>
      <c r="U122" s="163"/>
      <c r="V122" s="169"/>
      <c r="W122" s="38"/>
      <c r="X122" s="38">
        <v>1</v>
      </c>
      <c r="Y122" s="89"/>
      <c r="Z122" s="169"/>
      <c r="AA122" s="89">
        <v>1</v>
      </c>
      <c r="AB122" s="169">
        <v>1</v>
      </c>
      <c r="AC122" s="89"/>
      <c r="AD122" s="169"/>
      <c r="AE122" s="89"/>
      <c r="AF122" s="171" t="s">
        <v>1481</v>
      </c>
    </row>
    <row r="123" spans="1:32" s="13" customFormat="1" ht="41" customHeight="1" x14ac:dyDescent="0.2">
      <c r="A123" s="169">
        <v>120</v>
      </c>
      <c r="B123" s="89"/>
      <c r="C123" s="169"/>
      <c r="D123" s="38">
        <v>1</v>
      </c>
      <c r="E123" s="89"/>
      <c r="F123" s="169">
        <v>1</v>
      </c>
      <c r="G123" s="38">
        <v>1</v>
      </c>
      <c r="H123" s="38">
        <v>1</v>
      </c>
      <c r="I123" s="38">
        <v>1</v>
      </c>
      <c r="J123" s="38">
        <v>1</v>
      </c>
      <c r="K123" s="38"/>
      <c r="L123" s="38"/>
      <c r="M123" s="38"/>
      <c r="N123" s="38"/>
      <c r="O123" s="38"/>
      <c r="P123" s="38"/>
      <c r="Q123" s="38"/>
      <c r="R123" s="38"/>
      <c r="S123" s="38"/>
      <c r="T123" s="89"/>
      <c r="U123" s="163"/>
      <c r="V123" s="169"/>
      <c r="W123" s="38"/>
      <c r="X123" s="38">
        <v>1</v>
      </c>
      <c r="Y123" s="89"/>
      <c r="Z123" s="169"/>
      <c r="AA123" s="89">
        <v>1</v>
      </c>
      <c r="AB123" s="169">
        <v>1</v>
      </c>
      <c r="AC123" s="89"/>
      <c r="AD123" s="169"/>
      <c r="AE123" s="89"/>
      <c r="AF123" s="171" t="s">
        <v>1482</v>
      </c>
    </row>
    <row r="124" spans="1:32" s="13" customFormat="1" ht="41" customHeight="1" x14ac:dyDescent="0.2">
      <c r="A124" s="169">
        <v>121</v>
      </c>
      <c r="B124" s="89"/>
      <c r="C124" s="169"/>
      <c r="D124" s="38">
        <v>1</v>
      </c>
      <c r="E124" s="89"/>
      <c r="F124" s="169">
        <v>1</v>
      </c>
      <c r="G124" s="38">
        <v>1</v>
      </c>
      <c r="H124" s="38"/>
      <c r="I124" s="38">
        <v>1</v>
      </c>
      <c r="J124" s="38">
        <v>1</v>
      </c>
      <c r="K124" s="38"/>
      <c r="L124" s="38">
        <v>1</v>
      </c>
      <c r="M124" s="38">
        <v>1</v>
      </c>
      <c r="N124" s="38"/>
      <c r="O124" s="38"/>
      <c r="P124" s="38"/>
      <c r="Q124" s="38"/>
      <c r="R124" s="38">
        <v>1</v>
      </c>
      <c r="S124" s="38"/>
      <c r="T124" s="89">
        <v>1</v>
      </c>
      <c r="U124" s="174" t="s">
        <v>666</v>
      </c>
      <c r="V124" s="169"/>
      <c r="W124" s="38"/>
      <c r="X124" s="38">
        <v>1</v>
      </c>
      <c r="Y124" s="89"/>
      <c r="Z124" s="169"/>
      <c r="AA124" s="89">
        <v>1</v>
      </c>
      <c r="AB124" s="169"/>
      <c r="AC124" s="89">
        <v>1</v>
      </c>
      <c r="AD124" s="169"/>
      <c r="AE124" s="89"/>
      <c r="AF124" s="171" t="s">
        <v>1483</v>
      </c>
    </row>
    <row r="125" spans="1:32" s="13" customFormat="1" ht="41" customHeight="1" x14ac:dyDescent="0.2">
      <c r="A125" s="169">
        <v>122</v>
      </c>
      <c r="B125" s="89"/>
      <c r="C125" s="169"/>
      <c r="D125" s="38">
        <v>1</v>
      </c>
      <c r="E125" s="89"/>
      <c r="F125" s="169">
        <v>1</v>
      </c>
      <c r="G125" s="38">
        <v>1</v>
      </c>
      <c r="H125" s="38">
        <v>1</v>
      </c>
      <c r="I125" s="38">
        <v>1</v>
      </c>
      <c r="J125" s="38"/>
      <c r="K125" s="38">
        <v>1</v>
      </c>
      <c r="L125" s="38"/>
      <c r="M125" s="38"/>
      <c r="N125" s="38"/>
      <c r="O125" s="38"/>
      <c r="P125" s="38"/>
      <c r="Q125" s="38"/>
      <c r="R125" s="38">
        <v>1</v>
      </c>
      <c r="S125" s="38"/>
      <c r="T125" s="89"/>
      <c r="U125" s="163" t="s">
        <v>209</v>
      </c>
      <c r="V125" s="169"/>
      <c r="W125" s="38"/>
      <c r="X125" s="38">
        <v>1</v>
      </c>
      <c r="Y125" s="89"/>
      <c r="Z125" s="169"/>
      <c r="AA125" s="89">
        <v>1</v>
      </c>
      <c r="AB125" s="169"/>
      <c r="AC125" s="89">
        <v>1</v>
      </c>
      <c r="AD125" s="169"/>
      <c r="AE125" s="89"/>
      <c r="AF125" s="171" t="s">
        <v>1484</v>
      </c>
    </row>
    <row r="126" spans="1:32" s="13" customFormat="1" ht="41" customHeight="1" x14ac:dyDescent="0.2">
      <c r="A126" s="169">
        <v>123</v>
      </c>
      <c r="B126" s="89"/>
      <c r="C126" s="169"/>
      <c r="D126" s="38">
        <v>1</v>
      </c>
      <c r="E126" s="89"/>
      <c r="F126" s="169">
        <v>1</v>
      </c>
      <c r="G126" s="38">
        <v>1</v>
      </c>
      <c r="H126" s="38">
        <v>1</v>
      </c>
      <c r="I126" s="38"/>
      <c r="J126" s="38">
        <v>1</v>
      </c>
      <c r="K126" s="38"/>
      <c r="L126" s="38"/>
      <c r="M126" s="38"/>
      <c r="N126" s="38"/>
      <c r="O126" s="38"/>
      <c r="P126" s="38"/>
      <c r="Q126" s="38"/>
      <c r="R126" s="38"/>
      <c r="S126" s="38"/>
      <c r="T126" s="89">
        <v>1</v>
      </c>
      <c r="U126" s="163" t="s">
        <v>667</v>
      </c>
      <c r="V126" s="169"/>
      <c r="W126" s="38"/>
      <c r="X126" s="38">
        <v>1</v>
      </c>
      <c r="Y126" s="89"/>
      <c r="Z126" s="169"/>
      <c r="AA126" s="89">
        <v>1</v>
      </c>
      <c r="AB126" s="169"/>
      <c r="AC126" s="89">
        <v>1</v>
      </c>
      <c r="AD126" s="169"/>
      <c r="AE126" s="89"/>
      <c r="AF126" s="171" t="s">
        <v>1485</v>
      </c>
    </row>
    <row r="127" spans="1:32" s="13" customFormat="1" ht="41" customHeight="1" x14ac:dyDescent="0.2">
      <c r="A127" s="169">
        <v>124</v>
      </c>
      <c r="B127" s="89"/>
      <c r="C127" s="169"/>
      <c r="D127" s="38">
        <v>1</v>
      </c>
      <c r="E127" s="89"/>
      <c r="F127" s="169">
        <v>1</v>
      </c>
      <c r="G127" s="38">
        <v>1</v>
      </c>
      <c r="H127" s="38"/>
      <c r="I127" s="38"/>
      <c r="J127" s="38"/>
      <c r="K127" s="38"/>
      <c r="L127" s="38"/>
      <c r="M127" s="38"/>
      <c r="N127" s="38"/>
      <c r="O127" s="38"/>
      <c r="P127" s="38"/>
      <c r="Q127" s="38"/>
      <c r="R127" s="38">
        <v>1</v>
      </c>
      <c r="S127" s="38"/>
      <c r="T127" s="89"/>
      <c r="U127" s="163" t="s">
        <v>209</v>
      </c>
      <c r="V127" s="169"/>
      <c r="W127" s="38"/>
      <c r="X127" s="38">
        <v>1</v>
      </c>
      <c r="Y127" s="89"/>
      <c r="Z127" s="169"/>
      <c r="AA127" s="89">
        <v>1</v>
      </c>
      <c r="AB127" s="169"/>
      <c r="AC127" s="89">
        <v>1</v>
      </c>
      <c r="AD127" s="169"/>
      <c r="AE127" s="89"/>
      <c r="AF127" s="171" t="s">
        <v>1486</v>
      </c>
    </row>
    <row r="128" spans="1:32" s="13" customFormat="1" ht="41" customHeight="1" x14ac:dyDescent="0.2">
      <c r="A128" s="169">
        <v>125</v>
      </c>
      <c r="B128" s="89"/>
      <c r="C128" s="169"/>
      <c r="D128" s="38">
        <v>1</v>
      </c>
      <c r="E128" s="89"/>
      <c r="F128" s="169">
        <v>1</v>
      </c>
      <c r="G128" s="38">
        <v>1</v>
      </c>
      <c r="H128" s="38">
        <v>1</v>
      </c>
      <c r="I128" s="38"/>
      <c r="J128" s="38">
        <v>1</v>
      </c>
      <c r="K128" s="38">
        <v>1</v>
      </c>
      <c r="L128" s="38"/>
      <c r="M128" s="38"/>
      <c r="N128" s="38"/>
      <c r="O128" s="38"/>
      <c r="P128" s="38"/>
      <c r="Q128" s="38"/>
      <c r="R128" s="38">
        <v>1</v>
      </c>
      <c r="S128" s="38"/>
      <c r="T128" s="89"/>
      <c r="U128" s="163" t="s">
        <v>668</v>
      </c>
      <c r="V128" s="169"/>
      <c r="W128" s="38"/>
      <c r="X128" s="38">
        <v>1</v>
      </c>
      <c r="Y128" s="89"/>
      <c r="Z128" s="169"/>
      <c r="AA128" s="89">
        <v>1</v>
      </c>
      <c r="AB128" s="169"/>
      <c r="AC128" s="89">
        <v>1</v>
      </c>
      <c r="AD128" s="169"/>
      <c r="AE128" s="89"/>
      <c r="AF128" s="171" t="s">
        <v>1487</v>
      </c>
    </row>
    <row r="129" spans="1:32" s="13" customFormat="1" ht="41" customHeight="1" x14ac:dyDescent="0.2">
      <c r="A129" s="169">
        <v>126</v>
      </c>
      <c r="B129" s="89"/>
      <c r="C129" s="169"/>
      <c r="D129" s="38">
        <v>1</v>
      </c>
      <c r="E129" s="89"/>
      <c r="F129" s="169">
        <v>1</v>
      </c>
      <c r="G129" s="38"/>
      <c r="H129" s="38">
        <v>1</v>
      </c>
      <c r="I129" s="38">
        <v>1</v>
      </c>
      <c r="J129" s="38"/>
      <c r="K129" s="38"/>
      <c r="L129" s="38"/>
      <c r="M129" s="38"/>
      <c r="N129" s="38"/>
      <c r="O129" s="38"/>
      <c r="P129" s="38"/>
      <c r="Q129" s="38"/>
      <c r="R129" s="38"/>
      <c r="S129" s="38"/>
      <c r="T129" s="89">
        <v>1</v>
      </c>
      <c r="U129" s="163" t="s">
        <v>312</v>
      </c>
      <c r="V129" s="169"/>
      <c r="W129" s="38"/>
      <c r="X129" s="38">
        <v>1</v>
      </c>
      <c r="Y129" s="89"/>
      <c r="Z129" s="169"/>
      <c r="AA129" s="89">
        <v>1</v>
      </c>
      <c r="AB129" s="169">
        <v>1</v>
      </c>
      <c r="AC129" s="89"/>
      <c r="AD129" s="169"/>
      <c r="AE129" s="89"/>
      <c r="AF129" s="171" t="s">
        <v>1488</v>
      </c>
    </row>
    <row r="130" spans="1:32" s="13" customFormat="1" ht="41" customHeight="1" x14ac:dyDescent="0.2">
      <c r="A130" s="169">
        <v>127</v>
      </c>
      <c r="B130" s="89"/>
      <c r="C130" s="169"/>
      <c r="D130" s="38">
        <v>1</v>
      </c>
      <c r="E130" s="89"/>
      <c r="F130" s="169">
        <v>1</v>
      </c>
      <c r="G130" s="38">
        <v>1</v>
      </c>
      <c r="H130" s="38">
        <v>1</v>
      </c>
      <c r="I130" s="38">
        <v>1</v>
      </c>
      <c r="J130" s="38">
        <v>1</v>
      </c>
      <c r="K130" s="38"/>
      <c r="L130" s="38"/>
      <c r="M130" s="38"/>
      <c r="N130" s="38"/>
      <c r="O130" s="38"/>
      <c r="P130" s="38"/>
      <c r="Q130" s="38"/>
      <c r="R130" s="38"/>
      <c r="S130" s="38"/>
      <c r="T130" s="89"/>
      <c r="U130" s="163"/>
      <c r="V130" s="169"/>
      <c r="W130" s="38"/>
      <c r="X130" s="38">
        <v>1</v>
      </c>
      <c r="Y130" s="89"/>
      <c r="Z130" s="169"/>
      <c r="AA130" s="89">
        <v>1</v>
      </c>
      <c r="AB130" s="169">
        <v>1</v>
      </c>
      <c r="AC130" s="89"/>
      <c r="AD130" s="169"/>
      <c r="AE130" s="89"/>
      <c r="AF130" s="171" t="s">
        <v>1489</v>
      </c>
    </row>
    <row r="131" spans="1:32" s="13" customFormat="1" ht="41" customHeight="1" x14ac:dyDescent="0.2">
      <c r="A131" s="169">
        <v>128</v>
      </c>
      <c r="B131" s="89"/>
      <c r="C131" s="169"/>
      <c r="D131" s="38">
        <v>1</v>
      </c>
      <c r="E131" s="89"/>
      <c r="F131" s="169">
        <v>1</v>
      </c>
      <c r="G131" s="38">
        <v>1</v>
      </c>
      <c r="H131" s="38">
        <v>1</v>
      </c>
      <c r="I131" s="38">
        <v>1</v>
      </c>
      <c r="J131" s="38"/>
      <c r="K131" s="38"/>
      <c r="L131" s="38"/>
      <c r="M131" s="38"/>
      <c r="N131" s="38"/>
      <c r="O131" s="38"/>
      <c r="P131" s="38"/>
      <c r="Q131" s="38"/>
      <c r="R131" s="38"/>
      <c r="S131" s="38"/>
      <c r="T131" s="89">
        <v>1</v>
      </c>
      <c r="U131" s="163" t="s">
        <v>312</v>
      </c>
      <c r="V131" s="169"/>
      <c r="W131" s="38"/>
      <c r="X131" s="38">
        <v>1</v>
      </c>
      <c r="Y131" s="89"/>
      <c r="Z131" s="169"/>
      <c r="AA131" s="89">
        <v>1</v>
      </c>
      <c r="AB131" s="169">
        <v>1</v>
      </c>
      <c r="AC131" s="89"/>
      <c r="AD131" s="169"/>
      <c r="AE131" s="89"/>
      <c r="AF131" s="171" t="s">
        <v>1490</v>
      </c>
    </row>
    <row r="132" spans="1:32" s="13" customFormat="1" ht="41" customHeight="1" x14ac:dyDescent="0.2">
      <c r="A132" s="169">
        <v>129</v>
      </c>
      <c r="B132" s="89"/>
      <c r="C132" s="169"/>
      <c r="D132" s="38">
        <v>1</v>
      </c>
      <c r="E132" s="89"/>
      <c r="F132" s="169">
        <v>1</v>
      </c>
      <c r="G132" s="38">
        <v>1</v>
      </c>
      <c r="H132" s="38">
        <v>1</v>
      </c>
      <c r="I132" s="38">
        <v>1</v>
      </c>
      <c r="J132" s="38"/>
      <c r="K132" s="38"/>
      <c r="L132" s="38"/>
      <c r="M132" s="38"/>
      <c r="N132" s="38"/>
      <c r="O132" s="38"/>
      <c r="P132" s="38"/>
      <c r="Q132" s="38"/>
      <c r="R132" s="38"/>
      <c r="S132" s="38"/>
      <c r="T132" s="89">
        <v>1</v>
      </c>
      <c r="U132" s="163" t="s">
        <v>669</v>
      </c>
      <c r="V132" s="169"/>
      <c r="W132" s="38"/>
      <c r="X132" s="38">
        <v>1</v>
      </c>
      <c r="Y132" s="89"/>
      <c r="Z132" s="169"/>
      <c r="AA132" s="89">
        <v>1</v>
      </c>
      <c r="AB132" s="169">
        <v>1</v>
      </c>
      <c r="AC132" s="89"/>
      <c r="AD132" s="169"/>
      <c r="AE132" s="89"/>
      <c r="AF132" s="171" t="s">
        <v>1491</v>
      </c>
    </row>
    <row r="133" spans="1:32" s="13" customFormat="1" ht="41" customHeight="1" x14ac:dyDescent="0.2">
      <c r="A133" s="169">
        <v>130</v>
      </c>
      <c r="B133" s="89"/>
      <c r="C133" s="169"/>
      <c r="D133" s="38">
        <v>1</v>
      </c>
      <c r="E133" s="89"/>
      <c r="F133" s="169">
        <v>1</v>
      </c>
      <c r="G133" s="38">
        <v>1</v>
      </c>
      <c r="H133" s="38"/>
      <c r="I133" s="38">
        <v>1</v>
      </c>
      <c r="J133" s="38"/>
      <c r="K133" s="38"/>
      <c r="L133" s="38"/>
      <c r="M133" s="38"/>
      <c r="N133" s="38"/>
      <c r="O133" s="38"/>
      <c r="P133" s="38"/>
      <c r="Q133" s="38"/>
      <c r="R133" s="38"/>
      <c r="S133" s="38"/>
      <c r="T133" s="89">
        <v>1</v>
      </c>
      <c r="U133" s="163" t="s">
        <v>626</v>
      </c>
      <c r="V133" s="169"/>
      <c r="W133" s="38"/>
      <c r="X133" s="38">
        <v>1</v>
      </c>
      <c r="Y133" s="89"/>
      <c r="Z133" s="169"/>
      <c r="AA133" s="89">
        <v>1</v>
      </c>
      <c r="AB133" s="169">
        <v>1</v>
      </c>
      <c r="AC133" s="89"/>
      <c r="AD133" s="169"/>
      <c r="AE133" s="89"/>
      <c r="AF133" s="171" t="s">
        <v>1492</v>
      </c>
    </row>
    <row r="134" spans="1:32" s="13" customFormat="1" ht="41" customHeight="1" x14ac:dyDescent="0.2">
      <c r="A134" s="169">
        <v>131</v>
      </c>
      <c r="B134" s="89"/>
      <c r="C134" s="169"/>
      <c r="D134" s="38">
        <v>1</v>
      </c>
      <c r="E134" s="89"/>
      <c r="F134" s="169">
        <v>1</v>
      </c>
      <c r="G134" s="38">
        <v>1</v>
      </c>
      <c r="H134" s="38">
        <v>1</v>
      </c>
      <c r="I134" s="38">
        <v>1</v>
      </c>
      <c r="J134" s="38"/>
      <c r="K134" s="38"/>
      <c r="L134" s="38"/>
      <c r="M134" s="38"/>
      <c r="N134" s="38"/>
      <c r="O134" s="38"/>
      <c r="P134" s="38"/>
      <c r="Q134" s="38"/>
      <c r="R134" s="38">
        <v>1</v>
      </c>
      <c r="S134" s="38"/>
      <c r="T134" s="89"/>
      <c r="U134" s="163" t="s">
        <v>668</v>
      </c>
      <c r="V134" s="169"/>
      <c r="W134" s="38"/>
      <c r="X134" s="38">
        <v>1</v>
      </c>
      <c r="Y134" s="89"/>
      <c r="Z134" s="169">
        <v>1</v>
      </c>
      <c r="AA134" s="89"/>
      <c r="AB134" s="169">
        <v>1</v>
      </c>
      <c r="AC134" s="89"/>
      <c r="AD134" s="169"/>
      <c r="AE134" s="89"/>
      <c r="AF134" s="171" t="s">
        <v>1493</v>
      </c>
    </row>
    <row r="135" spans="1:32" s="13" customFormat="1" ht="41" customHeight="1" x14ac:dyDescent="0.2">
      <c r="A135" s="169">
        <v>132</v>
      </c>
      <c r="B135" s="89"/>
      <c r="C135" s="169"/>
      <c r="D135" s="38">
        <v>1</v>
      </c>
      <c r="E135" s="89"/>
      <c r="F135" s="169">
        <v>1</v>
      </c>
      <c r="G135" s="38">
        <v>1</v>
      </c>
      <c r="H135" s="38">
        <v>1</v>
      </c>
      <c r="I135" s="38"/>
      <c r="J135" s="38"/>
      <c r="K135" s="38"/>
      <c r="L135" s="38"/>
      <c r="M135" s="38"/>
      <c r="N135" s="38"/>
      <c r="O135" s="38"/>
      <c r="P135" s="38"/>
      <c r="Q135" s="38"/>
      <c r="R135" s="38"/>
      <c r="S135" s="38"/>
      <c r="T135" s="89">
        <v>1</v>
      </c>
      <c r="U135" s="163" t="s">
        <v>670</v>
      </c>
      <c r="V135" s="169"/>
      <c r="W135" s="38"/>
      <c r="X135" s="38">
        <v>1</v>
      </c>
      <c r="Y135" s="89"/>
      <c r="Z135" s="169"/>
      <c r="AA135" s="89">
        <v>1</v>
      </c>
      <c r="AB135" s="169">
        <v>1</v>
      </c>
      <c r="AC135" s="89"/>
      <c r="AD135" s="169"/>
      <c r="AE135" s="89"/>
      <c r="AF135" s="171" t="s">
        <v>1494</v>
      </c>
    </row>
    <row r="136" spans="1:32" s="13" customFormat="1" ht="41" customHeight="1" x14ac:dyDescent="0.2">
      <c r="A136" s="169">
        <v>133</v>
      </c>
      <c r="B136" s="89"/>
      <c r="C136" s="169"/>
      <c r="D136" s="38">
        <v>1</v>
      </c>
      <c r="E136" s="89"/>
      <c r="F136" s="169">
        <v>1</v>
      </c>
      <c r="G136" s="38">
        <v>1</v>
      </c>
      <c r="H136" s="38">
        <v>1</v>
      </c>
      <c r="I136" s="38">
        <v>1</v>
      </c>
      <c r="J136" s="38"/>
      <c r="K136" s="38"/>
      <c r="L136" s="38"/>
      <c r="M136" s="38"/>
      <c r="N136" s="38"/>
      <c r="O136" s="38"/>
      <c r="P136" s="38"/>
      <c r="Q136" s="38"/>
      <c r="R136" s="38">
        <v>1</v>
      </c>
      <c r="S136" s="38"/>
      <c r="T136" s="89"/>
      <c r="U136" s="163" t="s">
        <v>671</v>
      </c>
      <c r="V136" s="169"/>
      <c r="W136" s="38"/>
      <c r="X136" s="38">
        <v>1</v>
      </c>
      <c r="Y136" s="89"/>
      <c r="Z136" s="169"/>
      <c r="AA136" s="89">
        <v>1</v>
      </c>
      <c r="AB136" s="169">
        <v>1</v>
      </c>
      <c r="AC136" s="89"/>
      <c r="AD136" s="169"/>
      <c r="AE136" s="89"/>
      <c r="AF136" s="171" t="s">
        <v>1495</v>
      </c>
    </row>
    <row r="137" spans="1:32" s="13" customFormat="1" ht="41" customHeight="1" x14ac:dyDescent="0.2">
      <c r="A137" s="169">
        <v>134</v>
      </c>
      <c r="B137" s="89"/>
      <c r="C137" s="169"/>
      <c r="D137" s="38">
        <v>1</v>
      </c>
      <c r="E137" s="89"/>
      <c r="F137" s="169">
        <v>1</v>
      </c>
      <c r="G137" s="38">
        <v>1</v>
      </c>
      <c r="H137" s="38">
        <v>1</v>
      </c>
      <c r="I137" s="38">
        <v>1</v>
      </c>
      <c r="J137" s="38"/>
      <c r="K137" s="38">
        <v>1</v>
      </c>
      <c r="L137" s="38"/>
      <c r="M137" s="38"/>
      <c r="N137" s="38"/>
      <c r="O137" s="38"/>
      <c r="P137" s="38"/>
      <c r="Q137" s="38"/>
      <c r="R137" s="38">
        <v>1</v>
      </c>
      <c r="S137" s="38"/>
      <c r="T137" s="89">
        <v>1</v>
      </c>
      <c r="U137" s="174" t="s">
        <v>672</v>
      </c>
      <c r="V137" s="169"/>
      <c r="W137" s="38"/>
      <c r="X137" s="38">
        <v>1</v>
      </c>
      <c r="Y137" s="89"/>
      <c r="Z137" s="169"/>
      <c r="AA137" s="89">
        <v>1</v>
      </c>
      <c r="AB137" s="169">
        <v>1</v>
      </c>
      <c r="AC137" s="89"/>
      <c r="AD137" s="169"/>
      <c r="AE137" s="89"/>
      <c r="AF137" s="171" t="s">
        <v>1496</v>
      </c>
    </row>
    <row r="138" spans="1:32" s="13" customFormat="1" ht="41" customHeight="1" x14ac:dyDescent="0.2">
      <c r="A138" s="169">
        <v>135</v>
      </c>
      <c r="B138" s="89"/>
      <c r="C138" s="169"/>
      <c r="D138" s="38">
        <v>1</v>
      </c>
      <c r="E138" s="89"/>
      <c r="F138" s="169">
        <v>1</v>
      </c>
      <c r="G138" s="38"/>
      <c r="H138" s="38"/>
      <c r="I138" s="38">
        <v>1</v>
      </c>
      <c r="J138" s="38"/>
      <c r="K138" s="38"/>
      <c r="L138" s="38"/>
      <c r="M138" s="38"/>
      <c r="N138" s="38"/>
      <c r="O138" s="38"/>
      <c r="P138" s="38"/>
      <c r="Q138" s="38"/>
      <c r="R138" s="38"/>
      <c r="S138" s="38"/>
      <c r="T138" s="89"/>
      <c r="U138" s="163"/>
      <c r="V138" s="169"/>
      <c r="W138" s="38"/>
      <c r="X138" s="38"/>
      <c r="Y138" s="89"/>
      <c r="Z138" s="169"/>
      <c r="AA138" s="89">
        <v>1</v>
      </c>
      <c r="AB138" s="169">
        <v>1</v>
      </c>
      <c r="AC138" s="89"/>
      <c r="AD138" s="169"/>
      <c r="AE138" s="89"/>
      <c r="AF138" s="171" t="s">
        <v>1497</v>
      </c>
    </row>
    <row r="139" spans="1:32" s="13" customFormat="1" ht="41" customHeight="1" x14ac:dyDescent="0.2">
      <c r="A139" s="169">
        <v>136</v>
      </c>
      <c r="B139" s="89"/>
      <c r="C139" s="169"/>
      <c r="D139" s="38">
        <v>1</v>
      </c>
      <c r="E139" s="89"/>
      <c r="F139" s="169">
        <v>1</v>
      </c>
      <c r="G139" s="38">
        <v>1</v>
      </c>
      <c r="H139" s="38">
        <v>1</v>
      </c>
      <c r="I139" s="38"/>
      <c r="J139" s="38"/>
      <c r="K139" s="38"/>
      <c r="L139" s="38"/>
      <c r="M139" s="38"/>
      <c r="N139" s="38"/>
      <c r="O139" s="38"/>
      <c r="P139" s="38"/>
      <c r="Q139" s="38"/>
      <c r="R139" s="38"/>
      <c r="S139" s="38"/>
      <c r="T139" s="89">
        <v>1</v>
      </c>
      <c r="U139" s="163" t="s">
        <v>669</v>
      </c>
      <c r="V139" s="169"/>
      <c r="W139" s="38"/>
      <c r="X139" s="38">
        <v>1</v>
      </c>
      <c r="Y139" s="89"/>
      <c r="Z139" s="169"/>
      <c r="AA139" s="89">
        <v>1</v>
      </c>
      <c r="AB139" s="169">
        <v>1</v>
      </c>
      <c r="AC139" s="89"/>
      <c r="AD139" s="169"/>
      <c r="AE139" s="89"/>
      <c r="AF139" s="171" t="s">
        <v>1498</v>
      </c>
    </row>
    <row r="140" spans="1:32" s="13" customFormat="1" ht="41" customHeight="1" x14ac:dyDescent="0.2">
      <c r="A140" s="169">
        <v>137</v>
      </c>
      <c r="B140" s="89"/>
      <c r="C140" s="169"/>
      <c r="D140" s="38"/>
      <c r="E140" s="89">
        <v>1</v>
      </c>
      <c r="F140" s="169">
        <v>1</v>
      </c>
      <c r="G140" s="38">
        <v>1</v>
      </c>
      <c r="H140" s="38"/>
      <c r="I140" s="38"/>
      <c r="J140" s="38"/>
      <c r="K140" s="38">
        <v>1</v>
      </c>
      <c r="L140" s="38"/>
      <c r="M140" s="38"/>
      <c r="N140" s="38"/>
      <c r="O140" s="38"/>
      <c r="P140" s="38"/>
      <c r="Q140" s="38"/>
      <c r="R140" s="38">
        <v>1</v>
      </c>
      <c r="S140" s="38"/>
      <c r="T140" s="89">
        <v>1</v>
      </c>
      <c r="U140" s="174" t="s">
        <v>673</v>
      </c>
      <c r="V140" s="169"/>
      <c r="W140" s="38">
        <v>1</v>
      </c>
      <c r="X140" s="38">
        <v>1</v>
      </c>
      <c r="Y140" s="89"/>
      <c r="Z140" s="169"/>
      <c r="AA140" s="89">
        <v>1</v>
      </c>
      <c r="AB140" s="169"/>
      <c r="AC140" s="89">
        <v>1</v>
      </c>
      <c r="AD140" s="169"/>
      <c r="AE140" s="89"/>
      <c r="AF140" s="171" t="s">
        <v>1499</v>
      </c>
    </row>
    <row r="141" spans="1:32" s="13" customFormat="1" ht="41" customHeight="1" x14ac:dyDescent="0.2">
      <c r="A141" s="169">
        <v>138</v>
      </c>
      <c r="B141" s="89"/>
      <c r="C141" s="169">
        <v>1</v>
      </c>
      <c r="D141" s="38"/>
      <c r="E141" s="89"/>
      <c r="F141" s="169">
        <v>1</v>
      </c>
      <c r="G141" s="38"/>
      <c r="H141" s="38"/>
      <c r="I141" s="38">
        <v>1</v>
      </c>
      <c r="J141" s="38"/>
      <c r="K141" s="38"/>
      <c r="L141" s="38"/>
      <c r="M141" s="38"/>
      <c r="N141" s="38"/>
      <c r="O141" s="38"/>
      <c r="P141" s="38"/>
      <c r="Q141" s="38"/>
      <c r="R141" s="38"/>
      <c r="S141" s="38"/>
      <c r="T141" s="89"/>
      <c r="U141" s="163"/>
      <c r="V141" s="169">
        <v>1</v>
      </c>
      <c r="W141" s="38"/>
      <c r="X141" s="38"/>
      <c r="Y141" s="89"/>
      <c r="Z141" s="169">
        <v>1</v>
      </c>
      <c r="AA141" s="89"/>
      <c r="AB141" s="169">
        <v>1</v>
      </c>
      <c r="AC141" s="89"/>
      <c r="AD141" s="169"/>
      <c r="AE141" s="89"/>
      <c r="AF141" s="171" t="s">
        <v>1500</v>
      </c>
    </row>
    <row r="142" spans="1:32" s="13" customFormat="1" ht="41" customHeight="1" x14ac:dyDescent="0.2">
      <c r="A142" s="169">
        <v>139</v>
      </c>
      <c r="B142" s="89"/>
      <c r="C142" s="169">
        <v>1</v>
      </c>
      <c r="D142" s="38"/>
      <c r="E142" s="89"/>
      <c r="F142" s="169">
        <v>1</v>
      </c>
      <c r="G142" s="38">
        <v>1</v>
      </c>
      <c r="H142" s="38"/>
      <c r="I142" s="38"/>
      <c r="J142" s="38"/>
      <c r="K142" s="38">
        <v>1</v>
      </c>
      <c r="L142" s="38"/>
      <c r="M142" s="38"/>
      <c r="N142" s="38"/>
      <c r="O142" s="38"/>
      <c r="P142" s="38"/>
      <c r="Q142" s="38"/>
      <c r="R142" s="38"/>
      <c r="S142" s="38"/>
      <c r="T142" s="89">
        <v>1</v>
      </c>
      <c r="U142" s="163" t="s">
        <v>674</v>
      </c>
      <c r="V142" s="169"/>
      <c r="W142" s="38">
        <v>1</v>
      </c>
      <c r="X142" s="38"/>
      <c r="Y142" s="89"/>
      <c r="Z142" s="169">
        <v>1</v>
      </c>
      <c r="AA142" s="89"/>
      <c r="AB142" s="169">
        <v>1</v>
      </c>
      <c r="AC142" s="89"/>
      <c r="AD142" s="169"/>
      <c r="AE142" s="89"/>
      <c r="AF142" s="171" t="s">
        <v>1501</v>
      </c>
    </row>
    <row r="143" spans="1:32" s="13" customFormat="1" ht="41" customHeight="1" x14ac:dyDescent="0.2">
      <c r="A143" s="169">
        <v>140</v>
      </c>
      <c r="B143" s="89"/>
      <c r="C143" s="169"/>
      <c r="D143" s="38">
        <v>1</v>
      </c>
      <c r="E143" s="89"/>
      <c r="F143" s="169">
        <v>1</v>
      </c>
      <c r="G143" s="38">
        <v>1</v>
      </c>
      <c r="H143" s="38"/>
      <c r="I143" s="38"/>
      <c r="J143" s="38">
        <v>1</v>
      </c>
      <c r="K143" s="38"/>
      <c r="L143" s="38"/>
      <c r="M143" s="38"/>
      <c r="N143" s="38"/>
      <c r="O143" s="38"/>
      <c r="P143" s="38"/>
      <c r="Q143" s="38"/>
      <c r="R143" s="38"/>
      <c r="S143" s="38"/>
      <c r="T143" s="89">
        <v>1</v>
      </c>
      <c r="U143" s="163" t="s">
        <v>675</v>
      </c>
      <c r="V143" s="169"/>
      <c r="W143" s="38">
        <v>1</v>
      </c>
      <c r="X143" s="38"/>
      <c r="Y143" s="89"/>
      <c r="Z143" s="169">
        <v>1</v>
      </c>
      <c r="AA143" s="89"/>
      <c r="AB143" s="169"/>
      <c r="AC143" s="89">
        <v>1</v>
      </c>
      <c r="AD143" s="169"/>
      <c r="AE143" s="89"/>
      <c r="AF143" s="171" t="s">
        <v>1502</v>
      </c>
    </row>
    <row r="144" spans="1:32" s="13" customFormat="1" ht="41" customHeight="1" x14ac:dyDescent="0.2">
      <c r="A144" s="169">
        <v>141</v>
      </c>
      <c r="B144" s="89"/>
      <c r="C144" s="169"/>
      <c r="D144" s="38">
        <v>1</v>
      </c>
      <c r="E144" s="89"/>
      <c r="F144" s="169">
        <v>1</v>
      </c>
      <c r="G144" s="38">
        <v>1</v>
      </c>
      <c r="H144" s="38">
        <v>1</v>
      </c>
      <c r="I144" s="38"/>
      <c r="J144" s="38"/>
      <c r="K144" s="38"/>
      <c r="L144" s="38"/>
      <c r="M144" s="38"/>
      <c r="N144" s="38"/>
      <c r="O144" s="38"/>
      <c r="P144" s="38"/>
      <c r="Q144" s="38"/>
      <c r="R144" s="38">
        <v>1</v>
      </c>
      <c r="S144" s="38"/>
      <c r="T144" s="89"/>
      <c r="U144" s="174" t="s">
        <v>676</v>
      </c>
      <c r="V144" s="169"/>
      <c r="W144" s="38">
        <v>1</v>
      </c>
      <c r="X144" s="38"/>
      <c r="Y144" s="89"/>
      <c r="Z144" s="169">
        <v>1</v>
      </c>
      <c r="AA144" s="89"/>
      <c r="AB144" s="169">
        <v>1</v>
      </c>
      <c r="AC144" s="89"/>
      <c r="AD144" s="169"/>
      <c r="AE144" s="89"/>
      <c r="AF144" s="171" t="s">
        <v>1503</v>
      </c>
    </row>
    <row r="145" spans="1:32" s="13" customFormat="1" ht="41" customHeight="1" x14ac:dyDescent="0.2">
      <c r="A145" s="169">
        <v>142</v>
      </c>
      <c r="B145" s="89"/>
      <c r="C145" s="169"/>
      <c r="D145" s="38">
        <v>1</v>
      </c>
      <c r="E145" s="89"/>
      <c r="F145" s="169">
        <v>1</v>
      </c>
      <c r="G145" s="38">
        <v>1</v>
      </c>
      <c r="H145" s="38"/>
      <c r="I145" s="38"/>
      <c r="J145" s="38"/>
      <c r="K145" s="38"/>
      <c r="L145" s="38"/>
      <c r="M145" s="38"/>
      <c r="N145" s="38"/>
      <c r="O145" s="38"/>
      <c r="P145" s="38"/>
      <c r="Q145" s="38"/>
      <c r="R145" s="38">
        <v>1</v>
      </c>
      <c r="S145" s="38"/>
      <c r="T145" s="89"/>
      <c r="U145" s="163" t="s">
        <v>677</v>
      </c>
      <c r="V145" s="169"/>
      <c r="W145" s="38"/>
      <c r="X145" s="38">
        <v>1</v>
      </c>
      <c r="Y145" s="89"/>
      <c r="Z145" s="169"/>
      <c r="AA145" s="89">
        <v>1</v>
      </c>
      <c r="AB145" s="169">
        <v>1</v>
      </c>
      <c r="AC145" s="89"/>
      <c r="AD145" s="169"/>
      <c r="AE145" s="89"/>
      <c r="AF145" s="171" t="s">
        <v>1504</v>
      </c>
    </row>
    <row r="146" spans="1:32" s="13" customFormat="1" ht="41" customHeight="1" x14ac:dyDescent="0.2">
      <c r="A146" s="169">
        <v>143</v>
      </c>
      <c r="B146" s="89"/>
      <c r="C146" s="169"/>
      <c r="D146" s="38">
        <v>1</v>
      </c>
      <c r="E146" s="89"/>
      <c r="F146" s="169">
        <v>1</v>
      </c>
      <c r="G146" s="38">
        <v>1</v>
      </c>
      <c r="H146" s="38"/>
      <c r="I146" s="38"/>
      <c r="J146" s="38">
        <v>1</v>
      </c>
      <c r="K146" s="38">
        <v>1</v>
      </c>
      <c r="L146" s="38"/>
      <c r="M146" s="38"/>
      <c r="N146" s="38"/>
      <c r="O146" s="38"/>
      <c r="P146" s="38"/>
      <c r="Q146" s="38"/>
      <c r="R146" s="38">
        <v>1</v>
      </c>
      <c r="S146" s="38">
        <v>1</v>
      </c>
      <c r="T146" s="89">
        <v>1</v>
      </c>
      <c r="U146" s="163" t="s">
        <v>678</v>
      </c>
      <c r="V146" s="169"/>
      <c r="W146" s="38">
        <v>1</v>
      </c>
      <c r="X146" s="38">
        <v>1</v>
      </c>
      <c r="Y146" s="89"/>
      <c r="Z146" s="169"/>
      <c r="AA146" s="89">
        <v>1</v>
      </c>
      <c r="AB146" s="169">
        <v>1</v>
      </c>
      <c r="AC146" s="89"/>
      <c r="AD146" s="169"/>
      <c r="AE146" s="89"/>
      <c r="AF146" s="171" t="s">
        <v>1505</v>
      </c>
    </row>
    <row r="147" spans="1:32" s="13" customFormat="1" ht="41" customHeight="1" x14ac:dyDescent="0.2">
      <c r="A147" s="169">
        <v>144</v>
      </c>
      <c r="B147" s="89"/>
      <c r="C147" s="169"/>
      <c r="D147" s="38"/>
      <c r="E147" s="89">
        <v>1</v>
      </c>
      <c r="F147" s="169">
        <v>1</v>
      </c>
      <c r="G147" s="38">
        <v>1</v>
      </c>
      <c r="H147" s="38">
        <v>1</v>
      </c>
      <c r="I147" s="38"/>
      <c r="J147" s="38">
        <v>1</v>
      </c>
      <c r="K147" s="38"/>
      <c r="L147" s="38"/>
      <c r="M147" s="38"/>
      <c r="N147" s="38"/>
      <c r="O147" s="38"/>
      <c r="P147" s="38"/>
      <c r="Q147" s="38"/>
      <c r="R147" s="38">
        <v>1</v>
      </c>
      <c r="S147" s="38"/>
      <c r="T147" s="89">
        <v>1</v>
      </c>
      <c r="U147" s="174" t="s">
        <v>679</v>
      </c>
      <c r="V147" s="169"/>
      <c r="W147" s="38">
        <v>1</v>
      </c>
      <c r="X147" s="38">
        <v>1</v>
      </c>
      <c r="Y147" s="89"/>
      <c r="Z147" s="169"/>
      <c r="AA147" s="89">
        <v>1</v>
      </c>
      <c r="AB147" s="169">
        <v>1</v>
      </c>
      <c r="AC147" s="89"/>
      <c r="AD147" s="169"/>
      <c r="AE147" s="89"/>
      <c r="AF147" s="171" t="s">
        <v>1506</v>
      </c>
    </row>
    <row r="148" spans="1:32" s="13" customFormat="1" ht="41" customHeight="1" x14ac:dyDescent="0.2">
      <c r="A148" s="169">
        <v>145</v>
      </c>
      <c r="B148" s="89"/>
      <c r="C148" s="169"/>
      <c r="D148" s="38">
        <v>1</v>
      </c>
      <c r="E148" s="89"/>
      <c r="F148" s="169">
        <v>1</v>
      </c>
      <c r="G148" s="38">
        <v>1</v>
      </c>
      <c r="H148" s="38">
        <v>1</v>
      </c>
      <c r="I148" s="38">
        <v>1</v>
      </c>
      <c r="J148" s="38"/>
      <c r="K148" s="38"/>
      <c r="L148" s="38"/>
      <c r="M148" s="38"/>
      <c r="N148" s="38"/>
      <c r="O148" s="38"/>
      <c r="P148" s="38"/>
      <c r="Q148" s="38"/>
      <c r="R148" s="38">
        <v>1</v>
      </c>
      <c r="S148" s="38"/>
      <c r="T148" s="89">
        <v>1</v>
      </c>
      <c r="U148" s="174" t="s">
        <v>680</v>
      </c>
      <c r="V148" s="169"/>
      <c r="W148" s="38"/>
      <c r="X148" s="38">
        <v>1</v>
      </c>
      <c r="Y148" s="89"/>
      <c r="Z148" s="169"/>
      <c r="AA148" s="89">
        <v>1</v>
      </c>
      <c r="AB148" s="169">
        <v>1</v>
      </c>
      <c r="AC148" s="89"/>
      <c r="AD148" s="169"/>
      <c r="AE148" s="89"/>
      <c r="AF148" s="171" t="s">
        <v>1507</v>
      </c>
    </row>
    <row r="149" spans="1:32" s="13" customFormat="1" ht="41" customHeight="1" x14ac:dyDescent="0.2">
      <c r="A149" s="169">
        <v>146</v>
      </c>
      <c r="B149" s="89"/>
      <c r="C149" s="169"/>
      <c r="D149" s="38"/>
      <c r="E149" s="89">
        <v>1</v>
      </c>
      <c r="F149" s="169">
        <v>1</v>
      </c>
      <c r="G149" s="38">
        <v>1</v>
      </c>
      <c r="H149" s="38">
        <v>1</v>
      </c>
      <c r="I149" s="38"/>
      <c r="J149" s="38"/>
      <c r="K149" s="38"/>
      <c r="L149" s="38"/>
      <c r="M149" s="38"/>
      <c r="N149" s="38"/>
      <c r="O149" s="38"/>
      <c r="P149" s="38"/>
      <c r="Q149" s="38"/>
      <c r="R149" s="38"/>
      <c r="S149" s="38"/>
      <c r="T149" s="89">
        <v>1</v>
      </c>
      <c r="U149" s="163" t="s">
        <v>681</v>
      </c>
      <c r="V149" s="169"/>
      <c r="W149" s="38">
        <v>1</v>
      </c>
      <c r="X149" s="38"/>
      <c r="Y149" s="89"/>
      <c r="Z149" s="169">
        <v>1</v>
      </c>
      <c r="AA149" s="89"/>
      <c r="AB149" s="169">
        <v>1</v>
      </c>
      <c r="AC149" s="89"/>
      <c r="AD149" s="169"/>
      <c r="AE149" s="89"/>
      <c r="AF149" s="171" t="s">
        <v>1508</v>
      </c>
    </row>
    <row r="150" spans="1:32" s="13" customFormat="1" ht="41" customHeight="1" x14ac:dyDescent="0.2">
      <c r="A150" s="169">
        <v>147</v>
      </c>
      <c r="B150" s="89"/>
      <c r="C150" s="169"/>
      <c r="D150" s="38">
        <v>1</v>
      </c>
      <c r="E150" s="89"/>
      <c r="F150" s="169">
        <v>1</v>
      </c>
      <c r="G150" s="38">
        <v>1</v>
      </c>
      <c r="H150" s="38"/>
      <c r="I150" s="38"/>
      <c r="J150" s="38"/>
      <c r="K150" s="38"/>
      <c r="L150" s="38"/>
      <c r="M150" s="38"/>
      <c r="N150" s="38"/>
      <c r="O150" s="38"/>
      <c r="P150" s="38"/>
      <c r="Q150" s="38"/>
      <c r="R150" s="38">
        <v>1</v>
      </c>
      <c r="S150" s="38"/>
      <c r="T150" s="89"/>
      <c r="U150" s="163" t="s">
        <v>682</v>
      </c>
      <c r="V150" s="169"/>
      <c r="W150" s="38">
        <v>1</v>
      </c>
      <c r="X150" s="38">
        <v>1</v>
      </c>
      <c r="Y150" s="89"/>
      <c r="Z150" s="169"/>
      <c r="AA150" s="89">
        <v>1</v>
      </c>
      <c r="AB150" s="169">
        <v>1</v>
      </c>
      <c r="AC150" s="89"/>
      <c r="AD150" s="169"/>
      <c r="AE150" s="89"/>
      <c r="AF150" s="171" t="s">
        <v>1509</v>
      </c>
    </row>
    <row r="151" spans="1:32" s="13" customFormat="1" ht="41" customHeight="1" x14ac:dyDescent="0.2">
      <c r="A151" s="169">
        <v>148</v>
      </c>
      <c r="B151" s="89"/>
      <c r="C151" s="169"/>
      <c r="D151" s="38">
        <v>1</v>
      </c>
      <c r="E151" s="89"/>
      <c r="F151" s="169">
        <v>1</v>
      </c>
      <c r="G151" s="38">
        <v>1</v>
      </c>
      <c r="H151" s="38"/>
      <c r="I151" s="38"/>
      <c r="J151" s="38">
        <v>1</v>
      </c>
      <c r="K151" s="38"/>
      <c r="L151" s="38"/>
      <c r="M151" s="38"/>
      <c r="N151" s="38"/>
      <c r="O151" s="38"/>
      <c r="P151" s="38"/>
      <c r="Q151" s="38"/>
      <c r="R151" s="38">
        <v>1</v>
      </c>
      <c r="S151" s="38"/>
      <c r="T151" s="89"/>
      <c r="U151" s="163" t="s">
        <v>646</v>
      </c>
      <c r="V151" s="169"/>
      <c r="W151" s="38"/>
      <c r="X151" s="38">
        <v>1</v>
      </c>
      <c r="Y151" s="89"/>
      <c r="Z151" s="169"/>
      <c r="AA151" s="89">
        <v>1</v>
      </c>
      <c r="AB151" s="169">
        <v>1</v>
      </c>
      <c r="AC151" s="89"/>
      <c r="AD151" s="169"/>
      <c r="AE151" s="89"/>
      <c r="AF151" s="171" t="s">
        <v>1510</v>
      </c>
    </row>
    <row r="152" spans="1:32" s="13" customFormat="1" ht="41" customHeight="1" x14ac:dyDescent="0.2">
      <c r="A152" s="169">
        <v>149</v>
      </c>
      <c r="B152" s="89"/>
      <c r="C152" s="169"/>
      <c r="D152" s="38">
        <v>1</v>
      </c>
      <c r="E152" s="89"/>
      <c r="F152" s="169">
        <v>1</v>
      </c>
      <c r="G152" s="38">
        <v>1</v>
      </c>
      <c r="H152" s="38">
        <v>1</v>
      </c>
      <c r="I152" s="38"/>
      <c r="J152" s="38"/>
      <c r="K152" s="38"/>
      <c r="L152" s="38"/>
      <c r="M152" s="38"/>
      <c r="N152" s="38"/>
      <c r="O152" s="38"/>
      <c r="P152" s="38"/>
      <c r="Q152" s="38">
        <v>1</v>
      </c>
      <c r="R152" s="38"/>
      <c r="S152" s="38"/>
      <c r="T152" s="89"/>
      <c r="U152" s="163" t="s">
        <v>378</v>
      </c>
      <c r="V152" s="169"/>
      <c r="W152" s="38"/>
      <c r="X152" s="38">
        <v>1</v>
      </c>
      <c r="Y152" s="89"/>
      <c r="Z152" s="169"/>
      <c r="AA152" s="89">
        <v>1</v>
      </c>
      <c r="AB152" s="169">
        <v>1</v>
      </c>
      <c r="AC152" s="89"/>
      <c r="AD152" s="169"/>
      <c r="AE152" s="89"/>
      <c r="AF152" s="171" t="s">
        <v>1511</v>
      </c>
    </row>
    <row r="153" spans="1:32" s="13" customFormat="1" ht="41" customHeight="1" x14ac:dyDescent="0.2">
      <c r="A153" s="169">
        <v>150</v>
      </c>
      <c r="B153" s="89"/>
      <c r="C153" s="169"/>
      <c r="D153" s="38"/>
      <c r="E153" s="89">
        <v>1</v>
      </c>
      <c r="F153" s="169">
        <v>1</v>
      </c>
      <c r="G153" s="38">
        <v>1</v>
      </c>
      <c r="H153" s="38">
        <v>1</v>
      </c>
      <c r="I153" s="38"/>
      <c r="J153" s="38"/>
      <c r="K153" s="38"/>
      <c r="L153" s="38"/>
      <c r="M153" s="38"/>
      <c r="N153" s="38"/>
      <c r="O153" s="38"/>
      <c r="P153" s="38"/>
      <c r="Q153" s="38"/>
      <c r="R153" s="38">
        <v>1</v>
      </c>
      <c r="S153" s="38"/>
      <c r="T153" s="89"/>
      <c r="U153" s="163" t="s">
        <v>646</v>
      </c>
      <c r="V153" s="169"/>
      <c r="W153" s="38"/>
      <c r="X153" s="38">
        <v>1</v>
      </c>
      <c r="Y153" s="89"/>
      <c r="Z153" s="169"/>
      <c r="AA153" s="89">
        <v>1</v>
      </c>
      <c r="AB153" s="169">
        <v>1</v>
      </c>
      <c r="AC153" s="89"/>
      <c r="AD153" s="169"/>
      <c r="AE153" s="89"/>
      <c r="AF153" s="171" t="s">
        <v>1512</v>
      </c>
    </row>
    <row r="154" spans="1:32" s="13" customFormat="1" ht="41" customHeight="1" x14ac:dyDescent="0.2">
      <c r="A154" s="169">
        <v>151</v>
      </c>
      <c r="B154" s="89"/>
      <c r="C154" s="169"/>
      <c r="D154" s="38">
        <v>1</v>
      </c>
      <c r="E154" s="89"/>
      <c r="F154" s="169">
        <v>1</v>
      </c>
      <c r="G154" s="38">
        <v>1</v>
      </c>
      <c r="H154" s="38"/>
      <c r="I154" s="38"/>
      <c r="J154" s="38"/>
      <c r="K154" s="38">
        <v>1</v>
      </c>
      <c r="L154" s="38"/>
      <c r="M154" s="38"/>
      <c r="N154" s="38"/>
      <c r="O154" s="38"/>
      <c r="P154" s="38"/>
      <c r="Q154" s="38"/>
      <c r="R154" s="38">
        <v>1</v>
      </c>
      <c r="S154" s="38"/>
      <c r="T154" s="89"/>
      <c r="U154" s="163" t="s">
        <v>683</v>
      </c>
      <c r="V154" s="169"/>
      <c r="W154" s="38"/>
      <c r="X154" s="38">
        <v>1</v>
      </c>
      <c r="Y154" s="89"/>
      <c r="Z154" s="169"/>
      <c r="AA154" s="89">
        <v>1</v>
      </c>
      <c r="AB154" s="169">
        <v>1</v>
      </c>
      <c r="AC154" s="89"/>
      <c r="AD154" s="169"/>
      <c r="AE154" s="89"/>
      <c r="AF154" s="171" t="s">
        <v>1513</v>
      </c>
    </row>
    <row r="155" spans="1:32" s="13" customFormat="1" ht="41" customHeight="1" x14ac:dyDescent="0.2">
      <c r="A155" s="169">
        <v>152</v>
      </c>
      <c r="B155" s="89"/>
      <c r="C155" s="169"/>
      <c r="D155" s="38">
        <v>1</v>
      </c>
      <c r="E155" s="89"/>
      <c r="F155" s="169">
        <v>1</v>
      </c>
      <c r="G155" s="38">
        <v>1</v>
      </c>
      <c r="H155" s="38"/>
      <c r="I155" s="38"/>
      <c r="J155" s="38">
        <v>1</v>
      </c>
      <c r="K155" s="38"/>
      <c r="L155" s="38"/>
      <c r="M155" s="38"/>
      <c r="N155" s="38"/>
      <c r="O155" s="38"/>
      <c r="P155" s="38"/>
      <c r="Q155" s="38"/>
      <c r="R155" s="38">
        <v>1</v>
      </c>
      <c r="S155" s="38"/>
      <c r="T155" s="89"/>
      <c r="U155" s="163" t="s">
        <v>684</v>
      </c>
      <c r="V155" s="169"/>
      <c r="W155" s="38"/>
      <c r="X155" s="38">
        <v>1</v>
      </c>
      <c r="Y155" s="89"/>
      <c r="Z155" s="169"/>
      <c r="AA155" s="89">
        <v>1</v>
      </c>
      <c r="AB155" s="169">
        <v>1</v>
      </c>
      <c r="AC155" s="89"/>
      <c r="AD155" s="169"/>
      <c r="AE155" s="89"/>
      <c r="AF155" s="171" t="s">
        <v>1514</v>
      </c>
    </row>
    <row r="156" spans="1:32" s="13" customFormat="1" ht="41" customHeight="1" x14ac:dyDescent="0.2">
      <c r="A156" s="169">
        <v>153</v>
      </c>
      <c r="B156" s="89"/>
      <c r="C156" s="169"/>
      <c r="D156" s="38">
        <v>1</v>
      </c>
      <c r="E156" s="89"/>
      <c r="F156" s="169">
        <v>1</v>
      </c>
      <c r="G156" s="38"/>
      <c r="H156" s="38"/>
      <c r="I156" s="38"/>
      <c r="J156" s="38">
        <v>1</v>
      </c>
      <c r="K156" s="38">
        <v>1</v>
      </c>
      <c r="L156" s="38"/>
      <c r="M156" s="38"/>
      <c r="N156" s="38"/>
      <c r="O156" s="38"/>
      <c r="P156" s="38"/>
      <c r="Q156" s="38"/>
      <c r="R156" s="38"/>
      <c r="S156" s="38"/>
      <c r="T156" s="89"/>
      <c r="U156" s="163"/>
      <c r="V156" s="169">
        <v>1</v>
      </c>
      <c r="W156" s="38"/>
      <c r="X156" s="38"/>
      <c r="Y156" s="89"/>
      <c r="Z156" s="169"/>
      <c r="AA156" s="89"/>
      <c r="AB156" s="169"/>
      <c r="AC156" s="89">
        <v>1</v>
      </c>
      <c r="AD156" s="169"/>
      <c r="AE156" s="89"/>
      <c r="AF156" s="171" t="s">
        <v>1515</v>
      </c>
    </row>
    <row r="157" spans="1:32" s="13" customFormat="1" ht="41" customHeight="1" x14ac:dyDescent="0.2">
      <c r="A157" s="169">
        <v>154</v>
      </c>
      <c r="B157" s="89"/>
      <c r="C157" s="169"/>
      <c r="D157" s="38"/>
      <c r="E157" s="89">
        <v>1</v>
      </c>
      <c r="F157" s="169">
        <v>1</v>
      </c>
      <c r="G157" s="38">
        <v>1</v>
      </c>
      <c r="H157" s="38"/>
      <c r="I157" s="38"/>
      <c r="J157" s="38">
        <v>1</v>
      </c>
      <c r="K157" s="38">
        <v>1</v>
      </c>
      <c r="L157" s="38"/>
      <c r="M157" s="38"/>
      <c r="N157" s="38"/>
      <c r="O157" s="38"/>
      <c r="P157" s="38"/>
      <c r="Q157" s="38"/>
      <c r="R157" s="38"/>
      <c r="S157" s="38">
        <v>1</v>
      </c>
      <c r="T157" s="89">
        <v>1</v>
      </c>
      <c r="U157" s="163" t="s">
        <v>685</v>
      </c>
      <c r="V157" s="169"/>
      <c r="W157" s="38"/>
      <c r="X157" s="38">
        <v>1</v>
      </c>
      <c r="Y157" s="89">
        <v>1</v>
      </c>
      <c r="Z157" s="169"/>
      <c r="AA157" s="89">
        <v>1</v>
      </c>
      <c r="AB157" s="169"/>
      <c r="AC157" s="89">
        <v>1</v>
      </c>
      <c r="AD157" s="169"/>
      <c r="AE157" s="89"/>
      <c r="AF157" s="171" t="s">
        <v>1516</v>
      </c>
    </row>
    <row r="158" spans="1:32" s="13" customFormat="1" ht="41" customHeight="1" x14ac:dyDescent="0.2">
      <c r="A158" s="169">
        <v>155</v>
      </c>
      <c r="B158" s="89"/>
      <c r="C158" s="169"/>
      <c r="D158" s="38">
        <v>1</v>
      </c>
      <c r="E158" s="89"/>
      <c r="F158" s="169">
        <v>1</v>
      </c>
      <c r="G158" s="38">
        <v>1</v>
      </c>
      <c r="H158" s="38">
        <v>1</v>
      </c>
      <c r="I158" s="38"/>
      <c r="J158" s="38">
        <v>1</v>
      </c>
      <c r="K158" s="38"/>
      <c r="L158" s="38"/>
      <c r="M158" s="38"/>
      <c r="N158" s="38"/>
      <c r="O158" s="38"/>
      <c r="P158" s="38"/>
      <c r="Q158" s="38"/>
      <c r="R158" s="38">
        <v>1</v>
      </c>
      <c r="S158" s="38"/>
      <c r="T158" s="89"/>
      <c r="U158" s="163" t="s">
        <v>209</v>
      </c>
      <c r="V158" s="169"/>
      <c r="W158" s="38"/>
      <c r="X158" s="38">
        <v>1</v>
      </c>
      <c r="Y158" s="89"/>
      <c r="Z158" s="169"/>
      <c r="AA158" s="89">
        <v>1</v>
      </c>
      <c r="AB158" s="169"/>
      <c r="AC158" s="89">
        <v>1</v>
      </c>
      <c r="AD158" s="169"/>
      <c r="AE158" s="89"/>
      <c r="AF158" s="171" t="s">
        <v>1517</v>
      </c>
    </row>
    <row r="159" spans="1:32" s="13" customFormat="1" ht="41" customHeight="1" x14ac:dyDescent="0.2">
      <c r="A159" s="169">
        <v>156</v>
      </c>
      <c r="B159" s="89"/>
      <c r="C159" s="169"/>
      <c r="D159" s="38">
        <v>1</v>
      </c>
      <c r="E159" s="89"/>
      <c r="F159" s="169">
        <v>1</v>
      </c>
      <c r="G159" s="38">
        <v>1</v>
      </c>
      <c r="H159" s="38">
        <v>1</v>
      </c>
      <c r="I159" s="38">
        <v>1</v>
      </c>
      <c r="J159" s="38">
        <v>1</v>
      </c>
      <c r="K159" s="38"/>
      <c r="L159" s="38"/>
      <c r="M159" s="38"/>
      <c r="N159" s="38"/>
      <c r="O159" s="38"/>
      <c r="P159" s="38"/>
      <c r="Q159" s="38">
        <v>1</v>
      </c>
      <c r="R159" s="38">
        <v>1</v>
      </c>
      <c r="S159" s="38"/>
      <c r="T159" s="89"/>
      <c r="U159" s="174" t="s">
        <v>686</v>
      </c>
      <c r="V159" s="169"/>
      <c r="W159" s="38"/>
      <c r="X159" s="38">
        <v>1</v>
      </c>
      <c r="Y159" s="89"/>
      <c r="Z159" s="169"/>
      <c r="AA159" s="89">
        <v>1</v>
      </c>
      <c r="AB159" s="169">
        <v>1</v>
      </c>
      <c r="AC159" s="89"/>
      <c r="AD159" s="169"/>
      <c r="AE159" s="89"/>
      <c r="AF159" s="171" t="s">
        <v>1518</v>
      </c>
    </row>
    <row r="160" spans="1:32" s="13" customFormat="1" ht="41" customHeight="1" x14ac:dyDescent="0.2">
      <c r="A160" s="169">
        <v>157</v>
      </c>
      <c r="B160" s="89"/>
      <c r="C160" s="169"/>
      <c r="D160" s="38">
        <v>1</v>
      </c>
      <c r="E160" s="89"/>
      <c r="F160" s="169">
        <v>1</v>
      </c>
      <c r="G160" s="38">
        <v>1</v>
      </c>
      <c r="H160" s="38"/>
      <c r="I160" s="38"/>
      <c r="J160" s="38"/>
      <c r="K160" s="38">
        <v>1</v>
      </c>
      <c r="L160" s="38"/>
      <c r="M160" s="38"/>
      <c r="N160" s="38"/>
      <c r="O160" s="38"/>
      <c r="P160" s="38"/>
      <c r="Q160" s="38"/>
      <c r="R160" s="38"/>
      <c r="S160" s="38"/>
      <c r="T160" s="89"/>
      <c r="U160" s="174" t="s">
        <v>687</v>
      </c>
      <c r="V160" s="169"/>
      <c r="W160" s="38">
        <v>1</v>
      </c>
      <c r="X160" s="38"/>
      <c r="Y160" s="89"/>
      <c r="Z160" s="169">
        <v>1</v>
      </c>
      <c r="AA160" s="89"/>
      <c r="AB160" s="169">
        <v>1</v>
      </c>
      <c r="AC160" s="89"/>
      <c r="AD160" s="169"/>
      <c r="AE160" s="89"/>
      <c r="AF160" s="171" t="s">
        <v>1519</v>
      </c>
    </row>
    <row r="161" spans="1:32" s="13" customFormat="1" ht="41" customHeight="1" x14ac:dyDescent="0.2">
      <c r="A161" s="169">
        <v>158</v>
      </c>
      <c r="B161" s="89"/>
      <c r="C161" s="169"/>
      <c r="D161" s="38">
        <v>1</v>
      </c>
      <c r="E161" s="89"/>
      <c r="F161" s="169">
        <v>1</v>
      </c>
      <c r="G161" s="38">
        <v>1</v>
      </c>
      <c r="H161" s="38"/>
      <c r="I161" s="38"/>
      <c r="J161" s="38"/>
      <c r="K161" s="38">
        <v>1</v>
      </c>
      <c r="L161" s="38"/>
      <c r="M161" s="38"/>
      <c r="N161" s="38"/>
      <c r="O161" s="38"/>
      <c r="P161" s="38"/>
      <c r="Q161" s="38"/>
      <c r="R161" s="38"/>
      <c r="S161" s="38"/>
      <c r="T161" s="89">
        <v>1</v>
      </c>
      <c r="U161" s="163" t="s">
        <v>688</v>
      </c>
      <c r="V161" s="169"/>
      <c r="W161" s="38">
        <v>1</v>
      </c>
      <c r="X161" s="38"/>
      <c r="Y161" s="89"/>
      <c r="Z161" s="169">
        <v>1</v>
      </c>
      <c r="AA161" s="89"/>
      <c r="AB161" s="169">
        <v>1</v>
      </c>
      <c r="AC161" s="89"/>
      <c r="AD161" s="169"/>
      <c r="AE161" s="89"/>
      <c r="AF161" s="171" t="s">
        <v>1520</v>
      </c>
    </row>
    <row r="162" spans="1:32" s="13" customFormat="1" ht="41" customHeight="1" x14ac:dyDescent="0.2">
      <c r="A162" s="169">
        <v>159</v>
      </c>
      <c r="B162" s="89"/>
      <c r="C162" s="169"/>
      <c r="D162" s="38">
        <v>1</v>
      </c>
      <c r="E162" s="89"/>
      <c r="F162" s="169">
        <v>1</v>
      </c>
      <c r="G162" s="38">
        <v>1</v>
      </c>
      <c r="H162" s="38">
        <v>1</v>
      </c>
      <c r="I162" s="38"/>
      <c r="J162" s="38">
        <v>1</v>
      </c>
      <c r="K162" s="38">
        <v>1</v>
      </c>
      <c r="L162" s="38"/>
      <c r="M162" s="38"/>
      <c r="N162" s="38"/>
      <c r="O162" s="38"/>
      <c r="P162" s="38"/>
      <c r="Q162" s="38"/>
      <c r="R162" s="38">
        <v>1</v>
      </c>
      <c r="S162" s="38">
        <v>1</v>
      </c>
      <c r="T162" s="89"/>
      <c r="U162" s="174" t="s">
        <v>689</v>
      </c>
      <c r="V162" s="169"/>
      <c r="W162" s="38">
        <v>1</v>
      </c>
      <c r="X162" s="38"/>
      <c r="Y162" s="89"/>
      <c r="Z162" s="169">
        <v>1</v>
      </c>
      <c r="AA162" s="89"/>
      <c r="AB162" s="169">
        <v>1</v>
      </c>
      <c r="AC162" s="89"/>
      <c r="AD162" s="169"/>
      <c r="AE162" s="89"/>
      <c r="AF162" s="171" t="s">
        <v>1521</v>
      </c>
    </row>
    <row r="163" spans="1:32" s="13" customFormat="1" ht="41" customHeight="1" x14ac:dyDescent="0.2">
      <c r="A163" s="169">
        <v>160</v>
      </c>
      <c r="B163" s="89"/>
      <c r="C163" s="169"/>
      <c r="D163" s="38">
        <v>1</v>
      </c>
      <c r="E163" s="89"/>
      <c r="F163" s="169">
        <v>1</v>
      </c>
      <c r="G163" s="38">
        <v>1</v>
      </c>
      <c r="H163" s="38"/>
      <c r="I163" s="38"/>
      <c r="J163" s="38">
        <v>1</v>
      </c>
      <c r="K163" s="38"/>
      <c r="L163" s="38"/>
      <c r="M163" s="38"/>
      <c r="N163" s="38"/>
      <c r="O163" s="38"/>
      <c r="P163" s="38"/>
      <c r="Q163" s="38">
        <v>1</v>
      </c>
      <c r="R163" s="38"/>
      <c r="S163" s="38"/>
      <c r="T163" s="89">
        <v>1</v>
      </c>
      <c r="U163" s="174" t="s">
        <v>690</v>
      </c>
      <c r="V163" s="169"/>
      <c r="W163" s="38"/>
      <c r="X163" s="38">
        <v>1</v>
      </c>
      <c r="Y163" s="89"/>
      <c r="Z163" s="169"/>
      <c r="AA163" s="89">
        <v>1</v>
      </c>
      <c r="AB163" s="169"/>
      <c r="AC163" s="89">
        <v>1</v>
      </c>
      <c r="AD163" s="169"/>
      <c r="AE163" s="89"/>
      <c r="AF163" s="171" t="s">
        <v>1522</v>
      </c>
    </row>
    <row r="164" spans="1:32" s="13" customFormat="1" ht="41" customHeight="1" x14ac:dyDescent="0.2">
      <c r="A164" s="169">
        <v>161</v>
      </c>
      <c r="B164" s="89"/>
      <c r="C164" s="169"/>
      <c r="D164" s="38">
        <v>1</v>
      </c>
      <c r="E164" s="89"/>
      <c r="F164" s="169">
        <v>1</v>
      </c>
      <c r="G164" s="38">
        <v>1</v>
      </c>
      <c r="H164" s="38">
        <v>1</v>
      </c>
      <c r="I164" s="38"/>
      <c r="J164" s="38"/>
      <c r="K164" s="38">
        <v>1</v>
      </c>
      <c r="L164" s="38"/>
      <c r="M164" s="38"/>
      <c r="N164" s="38"/>
      <c r="O164" s="38"/>
      <c r="P164" s="38"/>
      <c r="Q164" s="38"/>
      <c r="R164" s="38"/>
      <c r="S164" s="38"/>
      <c r="T164" s="89">
        <v>1</v>
      </c>
      <c r="U164" s="163" t="s">
        <v>657</v>
      </c>
      <c r="V164" s="169"/>
      <c r="W164" s="38"/>
      <c r="X164" s="38">
        <v>1</v>
      </c>
      <c r="Y164" s="89"/>
      <c r="Z164" s="169"/>
      <c r="AA164" s="89">
        <v>1</v>
      </c>
      <c r="AB164" s="169">
        <v>1</v>
      </c>
      <c r="AC164" s="89"/>
      <c r="AD164" s="169"/>
      <c r="AE164" s="89"/>
      <c r="AF164" s="171" t="s">
        <v>1523</v>
      </c>
    </row>
    <row r="165" spans="1:32" s="13" customFormat="1" ht="41" customHeight="1" x14ac:dyDescent="0.2">
      <c r="A165" s="169">
        <v>162</v>
      </c>
      <c r="B165" s="89"/>
      <c r="C165" s="169"/>
      <c r="D165" s="38">
        <v>1</v>
      </c>
      <c r="E165" s="89"/>
      <c r="F165" s="169">
        <v>1</v>
      </c>
      <c r="G165" s="38">
        <v>1</v>
      </c>
      <c r="H165" s="38">
        <v>1</v>
      </c>
      <c r="I165" s="38">
        <v>1</v>
      </c>
      <c r="J165" s="38"/>
      <c r="K165" s="38"/>
      <c r="L165" s="38"/>
      <c r="M165" s="38"/>
      <c r="N165" s="38"/>
      <c r="O165" s="38"/>
      <c r="P165" s="38"/>
      <c r="Q165" s="38"/>
      <c r="R165" s="38">
        <v>1</v>
      </c>
      <c r="S165" s="38"/>
      <c r="T165" s="89"/>
      <c r="U165" s="163" t="s">
        <v>337</v>
      </c>
      <c r="V165" s="169"/>
      <c r="W165" s="38"/>
      <c r="X165" s="38"/>
      <c r="Y165" s="89"/>
      <c r="Z165" s="169"/>
      <c r="AA165" s="89">
        <v>1</v>
      </c>
      <c r="AB165" s="169">
        <v>1</v>
      </c>
      <c r="AC165" s="89"/>
      <c r="AD165" s="169"/>
      <c r="AE165" s="89"/>
      <c r="AF165" s="171" t="s">
        <v>1524</v>
      </c>
    </row>
    <row r="166" spans="1:32" s="13" customFormat="1" ht="41" customHeight="1" x14ac:dyDescent="0.2">
      <c r="A166" s="169">
        <v>163</v>
      </c>
      <c r="B166" s="89"/>
      <c r="C166" s="169"/>
      <c r="D166" s="38">
        <v>1</v>
      </c>
      <c r="E166" s="89"/>
      <c r="F166" s="169">
        <v>1</v>
      </c>
      <c r="G166" s="38">
        <v>1</v>
      </c>
      <c r="H166" s="38">
        <v>1</v>
      </c>
      <c r="I166" s="38">
        <v>1</v>
      </c>
      <c r="J166" s="38">
        <v>1</v>
      </c>
      <c r="K166" s="38">
        <v>1</v>
      </c>
      <c r="L166" s="38"/>
      <c r="M166" s="38"/>
      <c r="N166" s="38"/>
      <c r="O166" s="38"/>
      <c r="P166" s="38"/>
      <c r="Q166" s="38">
        <v>1</v>
      </c>
      <c r="R166" s="38">
        <v>1</v>
      </c>
      <c r="S166" s="38"/>
      <c r="T166" s="89"/>
      <c r="U166" s="174" t="s">
        <v>691</v>
      </c>
      <c r="V166" s="169"/>
      <c r="W166" s="38"/>
      <c r="X166" s="38">
        <v>1</v>
      </c>
      <c r="Y166" s="89"/>
      <c r="Z166" s="169"/>
      <c r="AA166" s="89">
        <v>1</v>
      </c>
      <c r="AB166" s="169">
        <v>1</v>
      </c>
      <c r="AC166" s="89"/>
      <c r="AD166" s="169"/>
      <c r="AE166" s="89"/>
      <c r="AF166" s="171" t="s">
        <v>1525</v>
      </c>
    </row>
    <row r="167" spans="1:32" s="13" customFormat="1" ht="41" customHeight="1" x14ac:dyDescent="0.2">
      <c r="A167" s="169">
        <v>164</v>
      </c>
      <c r="B167" s="89"/>
      <c r="C167" s="169"/>
      <c r="D167" s="38">
        <v>1</v>
      </c>
      <c r="E167" s="89"/>
      <c r="F167" s="169">
        <v>1</v>
      </c>
      <c r="G167" s="38">
        <v>1</v>
      </c>
      <c r="H167" s="38">
        <v>1</v>
      </c>
      <c r="I167" s="38"/>
      <c r="J167" s="38"/>
      <c r="K167" s="38"/>
      <c r="L167" s="38"/>
      <c r="M167" s="38"/>
      <c r="N167" s="38"/>
      <c r="O167" s="38"/>
      <c r="P167" s="38"/>
      <c r="Q167" s="38"/>
      <c r="R167" s="38">
        <v>1</v>
      </c>
      <c r="S167" s="38"/>
      <c r="T167" s="89"/>
      <c r="U167" s="163" t="s">
        <v>692</v>
      </c>
      <c r="V167" s="169"/>
      <c r="W167" s="38"/>
      <c r="X167" s="38">
        <v>1</v>
      </c>
      <c r="Y167" s="89"/>
      <c r="Z167" s="169"/>
      <c r="AA167" s="89">
        <v>1</v>
      </c>
      <c r="AB167" s="169"/>
      <c r="AC167" s="89">
        <v>1</v>
      </c>
      <c r="AD167" s="169"/>
      <c r="AE167" s="89"/>
      <c r="AF167" s="171" t="s">
        <v>1526</v>
      </c>
    </row>
    <row r="168" spans="1:32" s="13" customFormat="1" ht="41" customHeight="1" x14ac:dyDescent="0.2">
      <c r="A168" s="169">
        <v>165</v>
      </c>
      <c r="B168" s="89"/>
      <c r="C168" s="169"/>
      <c r="D168" s="38">
        <v>1</v>
      </c>
      <c r="E168" s="89"/>
      <c r="F168" s="169">
        <v>1</v>
      </c>
      <c r="G168" s="38">
        <v>1</v>
      </c>
      <c r="H168" s="38"/>
      <c r="I168" s="38"/>
      <c r="J168" s="38">
        <v>1</v>
      </c>
      <c r="K168" s="38"/>
      <c r="L168" s="38"/>
      <c r="M168" s="38"/>
      <c r="N168" s="38"/>
      <c r="O168" s="38"/>
      <c r="P168" s="38"/>
      <c r="Q168" s="38"/>
      <c r="R168" s="38">
        <v>1</v>
      </c>
      <c r="S168" s="38"/>
      <c r="T168" s="89">
        <v>1</v>
      </c>
      <c r="U168" s="163" t="s">
        <v>693</v>
      </c>
      <c r="V168" s="169"/>
      <c r="W168" s="38"/>
      <c r="X168" s="38">
        <v>1</v>
      </c>
      <c r="Y168" s="89"/>
      <c r="Z168" s="169"/>
      <c r="AA168" s="89">
        <v>1</v>
      </c>
      <c r="AB168" s="169"/>
      <c r="AC168" s="89">
        <v>1</v>
      </c>
      <c r="AD168" s="169"/>
      <c r="AE168" s="89"/>
      <c r="AF168" s="171" t="s">
        <v>1527</v>
      </c>
    </row>
    <row r="169" spans="1:32" s="13" customFormat="1" ht="41" customHeight="1" x14ac:dyDescent="0.2">
      <c r="A169" s="169">
        <v>166</v>
      </c>
      <c r="B169" s="89"/>
      <c r="C169" s="169"/>
      <c r="D169" s="38">
        <v>1</v>
      </c>
      <c r="E169" s="89"/>
      <c r="F169" s="169">
        <v>1</v>
      </c>
      <c r="G169" s="38">
        <v>1</v>
      </c>
      <c r="H169" s="38">
        <v>1</v>
      </c>
      <c r="I169" s="38"/>
      <c r="J169" s="38">
        <v>1</v>
      </c>
      <c r="K169" s="38">
        <v>1</v>
      </c>
      <c r="L169" s="38"/>
      <c r="M169" s="38"/>
      <c r="N169" s="38"/>
      <c r="O169" s="38"/>
      <c r="P169" s="38"/>
      <c r="Q169" s="38"/>
      <c r="R169" s="38">
        <v>1</v>
      </c>
      <c r="S169" s="38"/>
      <c r="T169" s="89">
        <v>1</v>
      </c>
      <c r="U169" s="174" t="s">
        <v>694</v>
      </c>
      <c r="V169" s="169"/>
      <c r="W169" s="38"/>
      <c r="X169" s="38">
        <v>1</v>
      </c>
      <c r="Y169" s="89"/>
      <c r="Z169" s="169"/>
      <c r="AA169" s="89">
        <v>1</v>
      </c>
      <c r="AB169" s="169"/>
      <c r="AC169" s="89">
        <v>1</v>
      </c>
      <c r="AD169" s="169"/>
      <c r="AE169" s="89"/>
      <c r="AF169" s="171" t="s">
        <v>1528</v>
      </c>
    </row>
    <row r="170" spans="1:32" ht="41" customHeight="1" x14ac:dyDescent="0.2">
      <c r="A170" s="313" t="s">
        <v>221</v>
      </c>
      <c r="B170" s="314"/>
      <c r="C170" s="185">
        <v>10</v>
      </c>
      <c r="D170" s="186">
        <v>133</v>
      </c>
      <c r="E170" s="187">
        <v>21</v>
      </c>
      <c r="F170" s="185">
        <v>151</v>
      </c>
      <c r="G170" s="186">
        <v>129</v>
      </c>
      <c r="H170" s="186">
        <v>72</v>
      </c>
      <c r="I170" s="186">
        <v>75</v>
      </c>
      <c r="J170" s="186">
        <v>52</v>
      </c>
      <c r="K170" s="186">
        <v>41</v>
      </c>
      <c r="L170" s="186">
        <v>5</v>
      </c>
      <c r="M170" s="186">
        <v>1</v>
      </c>
      <c r="N170" s="186">
        <v>1</v>
      </c>
      <c r="O170" s="186">
        <v>1</v>
      </c>
      <c r="P170" s="186">
        <v>5</v>
      </c>
      <c r="Q170" s="186">
        <v>23</v>
      </c>
      <c r="R170" s="186">
        <v>74</v>
      </c>
      <c r="S170" s="186">
        <v>11</v>
      </c>
      <c r="T170" s="187">
        <v>46</v>
      </c>
      <c r="U170" s="190"/>
      <c r="V170" s="185">
        <v>10</v>
      </c>
      <c r="W170" s="186">
        <v>26</v>
      </c>
      <c r="X170" s="186">
        <v>131</v>
      </c>
      <c r="Y170" s="187">
        <v>6</v>
      </c>
      <c r="Z170" s="185">
        <v>26</v>
      </c>
      <c r="AA170" s="187">
        <v>137</v>
      </c>
      <c r="AB170" s="185">
        <v>99</v>
      </c>
      <c r="AC170" s="187">
        <v>64</v>
      </c>
      <c r="AD170" s="189"/>
      <c r="AE170" s="195"/>
      <c r="AF170" s="190"/>
    </row>
    <row r="231" spans="1:19" ht="41" customHeight="1" x14ac:dyDescent="0.2">
      <c r="A231" s="38"/>
      <c r="B231" s="92"/>
      <c r="C231" s="38"/>
      <c r="D231" s="38"/>
      <c r="E231" s="38"/>
      <c r="F231" s="38"/>
      <c r="G231" s="38"/>
      <c r="H231" s="38"/>
      <c r="I231" s="38"/>
      <c r="J231" s="38"/>
      <c r="K231" s="38"/>
      <c r="L231" s="38"/>
      <c r="M231" s="38"/>
      <c r="N231" s="38"/>
      <c r="O231" s="38"/>
      <c r="P231" s="38"/>
      <c r="Q231" s="38"/>
      <c r="R231" s="38"/>
      <c r="S231" s="38"/>
    </row>
    <row r="232" spans="1:19" ht="41" customHeight="1" x14ac:dyDescent="0.2">
      <c r="A232" s="196"/>
      <c r="B232" s="162"/>
      <c r="C232" s="162"/>
      <c r="D232" s="162"/>
      <c r="E232" s="162"/>
      <c r="I232" s="38"/>
      <c r="J232" s="38"/>
      <c r="K232" s="38"/>
      <c r="L232" s="38"/>
      <c r="M232" s="38"/>
      <c r="N232" s="38"/>
      <c r="O232" s="38"/>
      <c r="P232" s="38"/>
      <c r="Q232" s="38"/>
      <c r="R232" s="38"/>
      <c r="S232" s="38"/>
    </row>
    <row r="233" spans="1:19" ht="41" customHeight="1" x14ac:dyDescent="0.2">
      <c r="A233" s="71"/>
      <c r="B233" s="71"/>
      <c r="C233" s="71"/>
      <c r="D233" s="71"/>
      <c r="E233" s="71"/>
      <c r="I233" s="38"/>
      <c r="J233" s="38"/>
      <c r="K233" s="38"/>
      <c r="L233" s="38"/>
      <c r="M233" s="38"/>
      <c r="N233" s="38"/>
      <c r="O233" s="38"/>
      <c r="P233" s="38"/>
      <c r="Q233" s="38"/>
      <c r="R233" s="38"/>
      <c r="S233" s="38"/>
    </row>
    <row r="234" spans="1:19" ht="41" customHeight="1" x14ac:dyDescent="0.2">
      <c r="A234" s="71"/>
      <c r="B234" s="71"/>
      <c r="C234" s="165"/>
      <c r="D234" s="165"/>
      <c r="E234" s="165"/>
      <c r="I234" s="38"/>
      <c r="J234" s="38"/>
      <c r="K234" s="38"/>
      <c r="L234" s="38"/>
      <c r="M234" s="38"/>
      <c r="N234" s="38"/>
      <c r="O234" s="38"/>
      <c r="P234" s="38"/>
      <c r="Q234" s="38"/>
      <c r="R234" s="38"/>
      <c r="S234" s="38"/>
    </row>
    <row r="235" spans="1:19" ht="41" customHeight="1" x14ac:dyDescent="0.2">
      <c r="A235" s="71"/>
      <c r="B235" s="71"/>
      <c r="C235" s="165"/>
      <c r="D235" s="165"/>
      <c r="E235" s="165"/>
      <c r="I235" s="38"/>
      <c r="J235" s="38"/>
      <c r="K235" s="38"/>
      <c r="L235" s="38"/>
      <c r="M235" s="38"/>
      <c r="N235" s="38"/>
      <c r="O235" s="38"/>
      <c r="P235" s="38"/>
      <c r="Q235" s="38"/>
      <c r="R235" s="38"/>
      <c r="S235" s="38"/>
    </row>
    <row r="236" spans="1:19" ht="41" customHeight="1" x14ac:dyDescent="0.2">
      <c r="A236" s="71"/>
      <c r="B236" s="71"/>
      <c r="C236" s="165"/>
      <c r="D236" s="165"/>
      <c r="E236" s="165"/>
      <c r="I236" s="38"/>
      <c r="J236" s="38"/>
      <c r="K236" s="38"/>
      <c r="L236" s="38"/>
      <c r="M236" s="38"/>
      <c r="N236" s="38"/>
      <c r="O236" s="38"/>
      <c r="P236" s="38"/>
      <c r="Q236" s="38"/>
      <c r="R236" s="38"/>
      <c r="S236" s="38"/>
    </row>
    <row r="237" spans="1:19" ht="41" customHeight="1" x14ac:dyDescent="0.2">
      <c r="A237" s="71"/>
      <c r="B237" s="71"/>
      <c r="C237" s="71"/>
      <c r="D237" s="71"/>
      <c r="E237" s="71"/>
      <c r="I237" s="38"/>
      <c r="J237" s="38"/>
      <c r="K237" s="38"/>
      <c r="L237" s="38"/>
      <c r="M237" s="38"/>
      <c r="N237" s="38"/>
      <c r="O237" s="38"/>
      <c r="P237" s="38"/>
      <c r="Q237" s="38"/>
      <c r="R237" s="38"/>
      <c r="S237" s="38"/>
    </row>
    <row r="238" spans="1:19" ht="41" customHeight="1" x14ac:dyDescent="0.2">
      <c r="A238" s="86"/>
      <c r="B238" s="87"/>
      <c r="I238" s="38"/>
      <c r="J238" s="38"/>
      <c r="K238" s="38"/>
      <c r="L238" s="38"/>
      <c r="M238" s="38"/>
      <c r="N238" s="38"/>
      <c r="O238" s="38"/>
      <c r="P238" s="38"/>
      <c r="Q238" s="38"/>
      <c r="R238" s="38"/>
      <c r="S238" s="38"/>
    </row>
    <row r="239" spans="1:19" ht="41" customHeight="1" x14ac:dyDescent="0.2">
      <c r="A239" s="86"/>
      <c r="B239" s="87"/>
      <c r="I239" s="38"/>
      <c r="J239" s="38"/>
      <c r="K239" s="38"/>
      <c r="L239" s="38"/>
      <c r="M239" s="38"/>
      <c r="N239" s="38"/>
      <c r="O239" s="38"/>
      <c r="P239" s="38"/>
      <c r="Q239" s="38"/>
      <c r="R239" s="38"/>
      <c r="S239" s="38"/>
    </row>
    <row r="240" spans="1:19" ht="41" customHeight="1" x14ac:dyDescent="0.2">
      <c r="I240" s="38"/>
      <c r="J240" s="38"/>
      <c r="K240" s="38"/>
      <c r="L240" s="38"/>
      <c r="M240" s="38"/>
      <c r="N240" s="38"/>
      <c r="O240" s="38"/>
      <c r="P240" s="38"/>
      <c r="Q240" s="38"/>
      <c r="R240" s="38"/>
      <c r="S240" s="38"/>
    </row>
    <row r="241" spans="1:19" ht="41" customHeight="1" x14ac:dyDescent="0.2">
      <c r="I241" s="38"/>
      <c r="J241" s="38"/>
      <c r="K241" s="38"/>
      <c r="L241" s="38"/>
      <c r="M241" s="38"/>
      <c r="N241" s="38"/>
      <c r="O241" s="38"/>
      <c r="P241" s="38"/>
      <c r="Q241" s="38"/>
      <c r="R241" s="38"/>
      <c r="S241" s="38"/>
    </row>
    <row r="242" spans="1:19" ht="41" customHeight="1" x14ac:dyDescent="0.2">
      <c r="A242" s="194"/>
      <c r="B242" s="71"/>
      <c r="C242" s="71"/>
      <c r="D242" s="71"/>
      <c r="E242" s="71"/>
      <c r="F242" s="71"/>
      <c r="G242" s="71"/>
      <c r="H242" s="71"/>
      <c r="I242" s="38"/>
      <c r="J242" s="38"/>
      <c r="K242" s="38"/>
      <c r="L242" s="38"/>
      <c r="M242" s="38"/>
      <c r="N242" s="38"/>
      <c r="O242" s="38"/>
      <c r="P242" s="38"/>
      <c r="Q242" s="38"/>
      <c r="R242" s="38"/>
      <c r="S242" s="38"/>
    </row>
    <row r="243" spans="1:19" ht="41" customHeight="1" x14ac:dyDescent="0.2">
      <c r="A243" s="194"/>
      <c r="B243" s="71"/>
      <c r="C243" s="71"/>
      <c r="D243" s="71"/>
      <c r="E243" s="71"/>
      <c r="F243" s="71"/>
      <c r="G243" s="71"/>
      <c r="H243" s="71"/>
      <c r="I243" s="38"/>
      <c r="J243" s="38"/>
      <c r="K243" s="38"/>
      <c r="L243" s="38"/>
      <c r="M243" s="38"/>
      <c r="N243" s="38"/>
      <c r="O243" s="38"/>
      <c r="P243" s="38"/>
      <c r="Q243" s="38"/>
      <c r="R243" s="38"/>
      <c r="S243" s="38"/>
    </row>
    <row r="244" spans="1:19" ht="41" customHeight="1" x14ac:dyDescent="0.2">
      <c r="A244" s="194"/>
      <c r="B244" s="71"/>
      <c r="C244" s="71"/>
      <c r="D244" s="71"/>
      <c r="E244" s="71"/>
      <c r="F244" s="71"/>
      <c r="G244" s="71"/>
      <c r="H244" s="71"/>
      <c r="I244" s="38"/>
      <c r="J244" s="38"/>
      <c r="K244" s="38"/>
      <c r="L244" s="38"/>
      <c r="M244" s="38"/>
      <c r="N244" s="38"/>
      <c r="O244" s="38"/>
      <c r="P244" s="38"/>
      <c r="Q244" s="38"/>
      <c r="R244" s="38"/>
      <c r="S244" s="38"/>
    </row>
    <row r="245" spans="1:19" ht="41" customHeight="1" x14ac:dyDescent="0.2">
      <c r="A245" s="194"/>
      <c r="B245" s="71"/>
      <c r="C245" s="71"/>
      <c r="D245" s="71"/>
      <c r="E245" s="71"/>
      <c r="F245" s="71"/>
      <c r="G245" s="71"/>
      <c r="H245" s="71"/>
      <c r="I245" s="38"/>
      <c r="J245" s="38"/>
      <c r="K245" s="38"/>
      <c r="L245" s="38"/>
      <c r="M245" s="38"/>
      <c r="N245" s="38"/>
      <c r="O245" s="38"/>
      <c r="P245" s="38"/>
      <c r="Q245" s="38"/>
      <c r="R245" s="38"/>
      <c r="S245" s="38"/>
    </row>
    <row r="246" spans="1:19" ht="41" customHeight="1" x14ac:dyDescent="0.2">
      <c r="A246" s="197"/>
      <c r="B246" s="194"/>
      <c r="C246" s="194"/>
      <c r="D246" s="194"/>
      <c r="E246" s="194"/>
      <c r="F246" s="194"/>
      <c r="G246" s="194"/>
      <c r="H246" s="194"/>
      <c r="I246" s="194"/>
    </row>
    <row r="247" spans="1:19" ht="41" customHeight="1" x14ac:dyDescent="0.2">
      <c r="A247" s="198"/>
    </row>
    <row r="248" spans="1:19" ht="41" customHeight="1" x14ac:dyDescent="0.2">
      <c r="A248" s="198"/>
    </row>
    <row r="249" spans="1:19" ht="41" customHeight="1" x14ac:dyDescent="0.2">
      <c r="A249" s="198"/>
    </row>
    <row r="250" spans="1:19" ht="41" customHeight="1" x14ac:dyDescent="0.2">
      <c r="A250" s="198"/>
    </row>
    <row r="251" spans="1:19" ht="41" customHeight="1" x14ac:dyDescent="0.2">
      <c r="A251" s="198"/>
    </row>
  </sheetData>
  <mergeCells count="19">
    <mergeCell ref="AF1:AF3"/>
    <mergeCell ref="F2:F3"/>
    <mergeCell ref="G2:I2"/>
    <mergeCell ref="N2:N3"/>
    <mergeCell ref="O2:P2"/>
    <mergeCell ref="Q2:T2"/>
    <mergeCell ref="F1:T1"/>
    <mergeCell ref="U1:U3"/>
    <mergeCell ref="V1:Y2"/>
    <mergeCell ref="Z1:AA2"/>
    <mergeCell ref="K2:K3"/>
    <mergeCell ref="L2:L3"/>
    <mergeCell ref="M2:M3"/>
    <mergeCell ref="J2:J3"/>
    <mergeCell ref="AD1:AE2"/>
    <mergeCell ref="A170:B170"/>
    <mergeCell ref="A1:B2"/>
    <mergeCell ref="AB1:AC2"/>
    <mergeCell ref="C1:E2"/>
  </mergeCells>
  <phoneticPr fontId="3" type="noConversion"/>
  <pageMargins left="0.7" right="0.7" top="0.75" bottom="0.75" header="0.3" footer="0.3"/>
  <pageSetup paperSize="8"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U104"/>
  <sheetViews>
    <sheetView zoomScale="90" zoomScaleNormal="90" zoomScalePageLayoutView="90" workbookViewId="0">
      <selection activeCell="N32" sqref="N32"/>
    </sheetView>
  </sheetViews>
  <sheetFormatPr baseColWidth="10" defaultRowHeight="24" customHeight="1" x14ac:dyDescent="0.15"/>
  <cols>
    <col min="1" max="1" width="13.5" style="98" customWidth="1"/>
    <col min="2" max="16384" width="10.83203125" style="98"/>
  </cols>
  <sheetData>
    <row r="1" spans="1:17" ht="24" customHeight="1" x14ac:dyDescent="0.15">
      <c r="A1" s="352" t="s">
        <v>1533</v>
      </c>
      <c r="B1" s="353"/>
      <c r="C1" s="353"/>
      <c r="D1" s="353"/>
      <c r="E1" s="353"/>
      <c r="F1" s="353"/>
      <c r="G1" s="353"/>
      <c r="H1" s="353"/>
      <c r="I1" s="353"/>
      <c r="J1" s="353"/>
      <c r="K1" s="353"/>
      <c r="L1" s="353"/>
      <c r="M1" s="353"/>
      <c r="N1" s="353"/>
      <c r="O1" s="353"/>
      <c r="P1" s="353"/>
      <c r="Q1" s="354"/>
    </row>
    <row r="2" spans="1:17" ht="24" customHeight="1" x14ac:dyDescent="0.15">
      <c r="A2" s="295"/>
      <c r="B2" s="288"/>
      <c r="C2" s="288"/>
      <c r="D2" s="288"/>
      <c r="E2" s="288"/>
      <c r="F2" s="288"/>
      <c r="G2" s="288"/>
      <c r="H2" s="288"/>
      <c r="I2" s="288"/>
      <c r="J2" s="288"/>
      <c r="K2" s="288"/>
      <c r="L2" s="288"/>
      <c r="M2" s="288"/>
      <c r="N2" s="288"/>
      <c r="O2" s="288"/>
      <c r="P2" s="288"/>
      <c r="Q2" s="296"/>
    </row>
    <row r="4" spans="1:17" s="13" customFormat="1" ht="24" customHeight="1" x14ac:dyDescent="0.2">
      <c r="A4" s="280" t="s">
        <v>789</v>
      </c>
      <c r="B4" s="31" t="s">
        <v>775</v>
      </c>
      <c r="C4" s="32" t="s">
        <v>698</v>
      </c>
      <c r="D4" s="32" t="s">
        <v>699</v>
      </c>
      <c r="E4" s="32" t="s">
        <v>700</v>
      </c>
      <c r="F4" s="32" t="s">
        <v>701</v>
      </c>
      <c r="G4" s="32" t="s">
        <v>738</v>
      </c>
      <c r="H4" s="32" t="s">
        <v>702</v>
      </c>
      <c r="I4" s="32" t="s">
        <v>739</v>
      </c>
      <c r="J4" s="32" t="s">
        <v>740</v>
      </c>
      <c r="K4" s="32" t="s">
        <v>26</v>
      </c>
      <c r="L4" s="32" t="s">
        <v>344</v>
      </c>
      <c r="M4" s="32" t="s">
        <v>345</v>
      </c>
      <c r="N4" s="32" t="s">
        <v>706</v>
      </c>
      <c r="O4" s="32" t="s">
        <v>741</v>
      </c>
      <c r="P4" s="32" t="s">
        <v>742</v>
      </c>
      <c r="Q4" s="32" t="s">
        <v>708</v>
      </c>
    </row>
    <row r="5" spans="1:17" s="13" customFormat="1" ht="24" customHeight="1" x14ac:dyDescent="0.2">
      <c r="A5" s="280"/>
      <c r="B5" s="17" t="s">
        <v>220</v>
      </c>
      <c r="C5" s="17">
        <v>122</v>
      </c>
      <c r="D5" s="17">
        <v>105</v>
      </c>
      <c r="E5" s="17">
        <v>56</v>
      </c>
      <c r="F5" s="17">
        <v>65</v>
      </c>
      <c r="G5" s="17">
        <v>38</v>
      </c>
      <c r="H5" s="17">
        <v>32</v>
      </c>
      <c r="I5" s="17">
        <v>1</v>
      </c>
      <c r="J5" s="17">
        <v>1</v>
      </c>
      <c r="K5" s="17">
        <v>0</v>
      </c>
      <c r="L5" s="17">
        <v>0</v>
      </c>
      <c r="M5" s="17">
        <v>3</v>
      </c>
      <c r="N5" s="17">
        <v>20</v>
      </c>
      <c r="O5" s="17">
        <v>64</v>
      </c>
      <c r="P5" s="17">
        <v>9</v>
      </c>
      <c r="Q5" s="17">
        <v>36</v>
      </c>
    </row>
    <row r="6" spans="1:17" s="13" customFormat="1" ht="24" customHeight="1" x14ac:dyDescent="0.2">
      <c r="A6" s="280"/>
      <c r="B6" s="17" t="s">
        <v>219</v>
      </c>
      <c r="C6" s="17">
        <v>10</v>
      </c>
      <c r="D6" s="17">
        <v>6</v>
      </c>
      <c r="E6" s="17">
        <v>3</v>
      </c>
      <c r="F6" s="17">
        <v>2</v>
      </c>
      <c r="G6" s="17">
        <v>4</v>
      </c>
      <c r="H6" s="17">
        <v>1</v>
      </c>
      <c r="I6" s="17">
        <v>0</v>
      </c>
      <c r="J6" s="17">
        <v>0</v>
      </c>
      <c r="K6" s="17">
        <v>0</v>
      </c>
      <c r="L6" s="17">
        <v>0</v>
      </c>
      <c r="M6" s="17">
        <v>0</v>
      </c>
      <c r="N6" s="17">
        <v>0</v>
      </c>
      <c r="O6" s="17">
        <v>0</v>
      </c>
      <c r="P6" s="17">
        <v>0</v>
      </c>
      <c r="Q6" s="17">
        <v>4</v>
      </c>
    </row>
    <row r="7" spans="1:17" s="13" customFormat="1" ht="24" customHeight="1" x14ac:dyDescent="0.2">
      <c r="A7" s="280"/>
      <c r="B7" s="17" t="s">
        <v>343</v>
      </c>
      <c r="C7" s="17">
        <v>19</v>
      </c>
      <c r="D7" s="17">
        <v>18</v>
      </c>
      <c r="E7" s="17">
        <v>3</v>
      </c>
      <c r="F7" s="17">
        <v>8</v>
      </c>
      <c r="G7" s="17">
        <v>10</v>
      </c>
      <c r="H7" s="17">
        <v>8</v>
      </c>
      <c r="I7" s="17">
        <v>4</v>
      </c>
      <c r="J7" s="17">
        <v>0</v>
      </c>
      <c r="K7" s="17">
        <v>1</v>
      </c>
      <c r="L7" s="17">
        <v>1</v>
      </c>
      <c r="M7" s="17">
        <v>2</v>
      </c>
      <c r="N7" s="17">
        <v>3</v>
      </c>
      <c r="O7" s="17">
        <v>10</v>
      </c>
      <c r="P7" s="17">
        <v>2</v>
      </c>
      <c r="Q7" s="17">
        <v>6</v>
      </c>
    </row>
    <row r="8" spans="1:17" s="13" customFormat="1" ht="24" customHeight="1" x14ac:dyDescent="0.2">
      <c r="A8" s="280"/>
      <c r="B8" s="17" t="s">
        <v>221</v>
      </c>
      <c r="C8" s="17">
        <v>151</v>
      </c>
      <c r="D8" s="17">
        <v>129</v>
      </c>
      <c r="E8" s="17">
        <v>72</v>
      </c>
      <c r="F8" s="17">
        <v>75</v>
      </c>
      <c r="G8" s="17">
        <v>52</v>
      </c>
      <c r="H8" s="17">
        <v>41</v>
      </c>
      <c r="I8" s="17">
        <v>5</v>
      </c>
      <c r="J8" s="17">
        <v>1</v>
      </c>
      <c r="K8" s="17">
        <v>1</v>
      </c>
      <c r="L8" s="17">
        <v>1</v>
      </c>
      <c r="M8" s="17">
        <v>5</v>
      </c>
      <c r="N8" s="17">
        <v>23</v>
      </c>
      <c r="O8" s="17">
        <v>74</v>
      </c>
      <c r="P8" s="17">
        <v>11</v>
      </c>
      <c r="Q8" s="17">
        <v>46</v>
      </c>
    </row>
    <row r="9" spans="1:17" s="13" customFormat="1" ht="24" customHeight="1" x14ac:dyDescent="0.2">
      <c r="A9" s="34"/>
      <c r="B9" s="18"/>
      <c r="C9" s="18"/>
      <c r="D9" s="18"/>
      <c r="E9" s="18"/>
      <c r="F9" s="18"/>
      <c r="G9" s="18"/>
      <c r="H9" s="18"/>
      <c r="I9" s="18"/>
      <c r="J9" s="18"/>
      <c r="K9" s="18"/>
      <c r="L9" s="18"/>
      <c r="M9" s="18"/>
      <c r="N9" s="18"/>
      <c r="O9" s="18"/>
      <c r="P9" s="18"/>
      <c r="Q9" s="18"/>
    </row>
    <row r="10" spans="1:17" s="21" customFormat="1" ht="24" customHeight="1" x14ac:dyDescent="0.2">
      <c r="A10" s="280" t="s">
        <v>790</v>
      </c>
      <c r="B10" s="286" t="s">
        <v>792</v>
      </c>
      <c r="C10" s="286"/>
      <c r="D10" s="286"/>
      <c r="E10" s="286"/>
      <c r="F10" s="286"/>
      <c r="G10" s="286"/>
      <c r="H10" s="18"/>
      <c r="I10" s="292" t="s">
        <v>791</v>
      </c>
      <c r="J10" s="292"/>
      <c r="K10" s="292"/>
      <c r="L10" s="292"/>
      <c r="M10" s="292"/>
      <c r="N10" s="292"/>
      <c r="P10" s="18"/>
      <c r="Q10" s="18"/>
    </row>
    <row r="11" spans="1:17" s="13" customFormat="1" ht="24" customHeight="1" x14ac:dyDescent="0.2">
      <c r="A11" s="280"/>
      <c r="B11" s="31" t="s">
        <v>775</v>
      </c>
      <c r="C11" s="32" t="s">
        <v>698</v>
      </c>
      <c r="D11" s="32" t="s">
        <v>717</v>
      </c>
      <c r="E11" s="32" t="s">
        <v>12</v>
      </c>
      <c r="F11" s="32" t="s">
        <v>769</v>
      </c>
      <c r="G11" s="32" t="s">
        <v>743</v>
      </c>
      <c r="I11" s="31" t="s">
        <v>775</v>
      </c>
      <c r="J11" s="32" t="s">
        <v>698</v>
      </c>
      <c r="K11" s="32" t="s">
        <v>717</v>
      </c>
      <c r="L11" s="32" t="s">
        <v>738</v>
      </c>
      <c r="M11" s="32" t="s">
        <v>743</v>
      </c>
      <c r="N11" s="32" t="s">
        <v>12</v>
      </c>
    </row>
    <row r="12" spans="1:17" s="21" customFormat="1" ht="24" customHeight="1" x14ac:dyDescent="0.2">
      <c r="A12" s="280"/>
      <c r="B12" s="17" t="s">
        <v>220</v>
      </c>
      <c r="C12" s="17">
        <v>122</v>
      </c>
      <c r="D12" s="17">
        <v>226</v>
      </c>
      <c r="E12" s="17">
        <v>129</v>
      </c>
      <c r="F12" s="17">
        <v>70</v>
      </c>
      <c r="G12" s="17">
        <v>3</v>
      </c>
      <c r="H12" s="18"/>
      <c r="I12" s="17" t="s">
        <v>220</v>
      </c>
      <c r="J12" s="61">
        <v>122</v>
      </c>
      <c r="K12" s="61">
        <f>D5+E5+F5</f>
        <v>226</v>
      </c>
      <c r="L12" s="61">
        <v>70</v>
      </c>
      <c r="M12" s="61">
        <v>3</v>
      </c>
      <c r="N12" s="61">
        <v>129</v>
      </c>
      <c r="Q12" s="18"/>
    </row>
    <row r="13" spans="1:17" s="21" customFormat="1" ht="24" customHeight="1" x14ac:dyDescent="0.2">
      <c r="A13" s="280"/>
      <c r="B13" s="17" t="s">
        <v>219</v>
      </c>
      <c r="C13" s="17">
        <v>10</v>
      </c>
      <c r="D13" s="17">
        <v>11</v>
      </c>
      <c r="E13" s="17">
        <v>4</v>
      </c>
      <c r="F13" s="17">
        <v>5</v>
      </c>
      <c r="G13" s="17">
        <v>0</v>
      </c>
      <c r="H13" s="18"/>
      <c r="I13" s="17" t="s">
        <v>219</v>
      </c>
      <c r="J13" s="17">
        <v>10</v>
      </c>
      <c r="K13" s="17">
        <v>11</v>
      </c>
      <c r="L13" s="17">
        <v>5</v>
      </c>
      <c r="M13" s="17">
        <v>0</v>
      </c>
      <c r="N13" s="17">
        <v>4</v>
      </c>
      <c r="Q13" s="18"/>
    </row>
    <row r="14" spans="1:17" s="21" customFormat="1" ht="24" customHeight="1" x14ac:dyDescent="0.2">
      <c r="A14" s="280"/>
      <c r="B14" s="17" t="s">
        <v>343</v>
      </c>
      <c r="C14" s="17">
        <v>19</v>
      </c>
      <c r="D14" s="17">
        <v>30</v>
      </c>
      <c r="E14" s="17">
        <v>21</v>
      </c>
      <c r="F14" s="17">
        <v>18</v>
      </c>
      <c r="G14" s="17">
        <v>3</v>
      </c>
      <c r="H14" s="18"/>
      <c r="I14" s="17" t="s">
        <v>343</v>
      </c>
      <c r="J14" s="61">
        <v>19</v>
      </c>
      <c r="K14" s="61">
        <v>29</v>
      </c>
      <c r="L14" s="61">
        <v>18</v>
      </c>
      <c r="M14" s="61">
        <v>3</v>
      </c>
      <c r="N14" s="61">
        <v>21</v>
      </c>
      <c r="Q14" s="18"/>
    </row>
    <row r="15" spans="1:17" s="21" customFormat="1" ht="24" customHeight="1" x14ac:dyDescent="0.2">
      <c r="A15" s="280"/>
      <c r="B15" s="17" t="s">
        <v>221</v>
      </c>
      <c r="C15" s="17">
        <v>151</v>
      </c>
      <c r="D15" s="17">
        <v>267</v>
      </c>
      <c r="E15" s="17">
        <v>154</v>
      </c>
      <c r="F15" s="17">
        <v>127</v>
      </c>
      <c r="G15" s="17">
        <v>28</v>
      </c>
      <c r="H15" s="18"/>
      <c r="I15" s="63" t="s">
        <v>221</v>
      </c>
      <c r="J15" s="17">
        <v>151</v>
      </c>
      <c r="K15" s="17">
        <v>276</v>
      </c>
      <c r="L15" s="17">
        <v>46</v>
      </c>
      <c r="M15" s="17">
        <v>6</v>
      </c>
      <c r="N15" s="17">
        <v>154</v>
      </c>
      <c r="Q15" s="18"/>
    </row>
    <row r="16" spans="1:17" s="21" customFormat="1" ht="24" customHeight="1" x14ac:dyDescent="0.2">
      <c r="A16" s="127"/>
      <c r="H16" s="18"/>
      <c r="I16" s="18"/>
      <c r="J16" s="18"/>
      <c r="K16" s="18"/>
      <c r="L16" s="18"/>
      <c r="M16" s="18"/>
      <c r="N16" s="18"/>
      <c r="O16" s="18"/>
      <c r="P16" s="18"/>
      <c r="Q16" s="18"/>
    </row>
    <row r="17" spans="1:17" s="21" customFormat="1" ht="24" customHeight="1" x14ac:dyDescent="0.2">
      <c r="A17" s="280" t="s">
        <v>797</v>
      </c>
      <c r="B17" s="286" t="s">
        <v>792</v>
      </c>
      <c r="C17" s="286"/>
      <c r="D17" s="286"/>
      <c r="E17" s="286"/>
      <c r="F17" s="286"/>
      <c r="G17" s="286"/>
      <c r="H17" s="13"/>
      <c r="I17" s="292" t="s">
        <v>791</v>
      </c>
      <c r="J17" s="292"/>
      <c r="K17" s="292"/>
      <c r="L17" s="292"/>
      <c r="M17" s="292"/>
      <c r="O17" s="66"/>
      <c r="P17" s="18"/>
      <c r="Q17" s="18"/>
    </row>
    <row r="18" spans="1:17" s="21" customFormat="1" ht="24" customHeight="1" x14ac:dyDescent="0.2">
      <c r="A18" s="280"/>
      <c r="B18" s="31" t="s">
        <v>775</v>
      </c>
      <c r="C18" s="32" t="s">
        <v>713</v>
      </c>
      <c r="D18" s="32" t="s">
        <v>21</v>
      </c>
      <c r="E18" s="32" t="s">
        <v>714</v>
      </c>
      <c r="F18" s="32" t="s">
        <v>715</v>
      </c>
      <c r="G18" s="31" t="s">
        <v>221</v>
      </c>
      <c r="H18" s="13"/>
      <c r="I18" s="31" t="s">
        <v>775</v>
      </c>
      <c r="J18" s="67" t="s">
        <v>713</v>
      </c>
      <c r="K18" s="67" t="s">
        <v>21</v>
      </c>
      <c r="L18" s="67" t="s">
        <v>714</v>
      </c>
      <c r="M18" s="67" t="s">
        <v>715</v>
      </c>
      <c r="O18" s="64"/>
      <c r="P18" s="18"/>
      <c r="Q18" s="18"/>
    </row>
    <row r="19" spans="1:17" s="21" customFormat="1" ht="24" customHeight="1" x14ac:dyDescent="0.2">
      <c r="A19" s="280"/>
      <c r="B19" s="17" t="s">
        <v>220</v>
      </c>
      <c r="C19" s="17">
        <v>20</v>
      </c>
      <c r="D19" s="17">
        <v>64</v>
      </c>
      <c r="E19" s="17">
        <v>9</v>
      </c>
      <c r="F19" s="17">
        <v>36</v>
      </c>
      <c r="G19" s="17">
        <f>SUM(C19:F19)</f>
        <v>129</v>
      </c>
      <c r="I19" s="61" t="s">
        <v>220</v>
      </c>
      <c r="J19" s="68">
        <f>20*100/129</f>
        <v>15.503875968992247</v>
      </c>
      <c r="K19" s="68">
        <f>64*100/129</f>
        <v>49.612403100775197</v>
      </c>
      <c r="L19" s="68">
        <f>9*100/129</f>
        <v>6.9767441860465116</v>
      </c>
      <c r="M19" s="68">
        <f>36*100/129</f>
        <v>27.906976744186046</v>
      </c>
      <c r="O19" s="51"/>
      <c r="P19" s="18"/>
      <c r="Q19" s="18"/>
    </row>
    <row r="20" spans="1:17" s="21" customFormat="1" ht="24" customHeight="1" x14ac:dyDescent="0.2">
      <c r="A20" s="280"/>
      <c r="B20" s="17" t="s">
        <v>219</v>
      </c>
      <c r="C20" s="17">
        <v>0</v>
      </c>
      <c r="D20" s="17">
        <v>0</v>
      </c>
      <c r="E20" s="17">
        <v>0</v>
      </c>
      <c r="F20" s="17">
        <v>4</v>
      </c>
      <c r="G20" s="17">
        <f>SUM(C20:F20)</f>
        <v>4</v>
      </c>
      <c r="I20" s="61" t="s">
        <v>219</v>
      </c>
      <c r="J20" s="68">
        <v>0</v>
      </c>
      <c r="K20" s="68">
        <v>0</v>
      </c>
      <c r="L20" s="68">
        <v>0</v>
      </c>
      <c r="M20" s="68">
        <v>100</v>
      </c>
      <c r="O20" s="51"/>
      <c r="P20" s="18"/>
      <c r="Q20" s="18"/>
    </row>
    <row r="21" spans="1:17" s="21" customFormat="1" ht="24" customHeight="1" x14ac:dyDescent="0.2">
      <c r="A21" s="280"/>
      <c r="B21" s="17" t="s">
        <v>343</v>
      </c>
      <c r="C21" s="17">
        <v>3</v>
      </c>
      <c r="D21" s="17">
        <v>10</v>
      </c>
      <c r="E21" s="17">
        <v>2</v>
      </c>
      <c r="F21" s="17">
        <v>6</v>
      </c>
      <c r="G21" s="17">
        <f>SUM(C21:F21)</f>
        <v>21</v>
      </c>
      <c r="I21" s="61" t="s">
        <v>343</v>
      </c>
      <c r="J21" s="68">
        <f>3*100/21</f>
        <v>14.285714285714286</v>
      </c>
      <c r="K21" s="68">
        <f>10*100/21</f>
        <v>47.61904761904762</v>
      </c>
      <c r="L21" s="68">
        <f>2*100/21</f>
        <v>9.5238095238095237</v>
      </c>
      <c r="M21" s="68">
        <f>6*100/21</f>
        <v>28.571428571428573</v>
      </c>
      <c r="O21" s="51"/>
      <c r="P21" s="18"/>
      <c r="Q21" s="18"/>
    </row>
    <row r="22" spans="1:17" s="21" customFormat="1" ht="24" customHeight="1" x14ac:dyDescent="0.15">
      <c r="A22" s="100"/>
      <c r="I22" s="18"/>
      <c r="J22" s="18"/>
      <c r="K22" s="18"/>
      <c r="L22" s="18"/>
      <c r="M22" s="18"/>
      <c r="N22" s="18"/>
      <c r="O22" s="18"/>
      <c r="P22" s="18"/>
      <c r="Q22" s="18"/>
    </row>
    <row r="23" spans="1:17" s="13" customFormat="1" ht="24" customHeight="1" x14ac:dyDescent="0.2">
      <c r="A23" s="280" t="s">
        <v>798</v>
      </c>
      <c r="B23" s="292" t="s">
        <v>722</v>
      </c>
      <c r="C23" s="292"/>
      <c r="D23" s="292"/>
      <c r="E23" s="292"/>
      <c r="F23" s="34"/>
      <c r="G23" s="18"/>
      <c r="H23" s="34"/>
      <c r="I23" s="292" t="s">
        <v>721</v>
      </c>
      <c r="J23" s="292"/>
      <c r="K23" s="292"/>
      <c r="L23" s="292"/>
    </row>
    <row r="24" spans="1:17" s="13" customFormat="1" ht="24" customHeight="1" x14ac:dyDescent="0.2">
      <c r="A24" s="280"/>
      <c r="B24" s="124"/>
      <c r="C24" s="67" t="s">
        <v>711</v>
      </c>
      <c r="D24" s="67" t="s">
        <v>13</v>
      </c>
      <c r="E24" s="67" t="s">
        <v>712</v>
      </c>
      <c r="F24" s="51"/>
      <c r="G24" s="51"/>
      <c r="H24" s="51"/>
      <c r="I24" s="124"/>
      <c r="J24" s="67" t="s">
        <v>711</v>
      </c>
      <c r="K24" s="67" t="s">
        <v>13</v>
      </c>
      <c r="L24" s="67" t="s">
        <v>712</v>
      </c>
    </row>
    <row r="25" spans="1:17" s="13" customFormat="1" ht="24" customHeight="1" x14ac:dyDescent="0.2">
      <c r="A25" s="280"/>
      <c r="B25" s="17" t="s">
        <v>220</v>
      </c>
      <c r="C25" s="17">
        <v>105</v>
      </c>
      <c r="D25" s="17">
        <v>56</v>
      </c>
      <c r="E25" s="17">
        <v>65</v>
      </c>
      <c r="F25" s="117"/>
      <c r="G25" s="51"/>
      <c r="H25" s="51"/>
      <c r="I25" s="61" t="s">
        <v>220</v>
      </c>
      <c r="J25" s="68">
        <f>105*100/226</f>
        <v>46.460176991150441</v>
      </c>
      <c r="K25" s="68">
        <f>56*100/226</f>
        <v>24.778761061946902</v>
      </c>
      <c r="L25" s="68">
        <f>65*100/226</f>
        <v>28.761061946902654</v>
      </c>
      <c r="N25" s="58"/>
      <c r="P25" s="38"/>
      <c r="Q25" s="38"/>
    </row>
    <row r="26" spans="1:17" s="13" customFormat="1" ht="24" customHeight="1" x14ac:dyDescent="0.2">
      <c r="A26" s="280"/>
      <c r="B26" s="17" t="s">
        <v>219</v>
      </c>
      <c r="C26" s="17">
        <v>6</v>
      </c>
      <c r="D26" s="17">
        <v>3</v>
      </c>
      <c r="E26" s="17">
        <v>2</v>
      </c>
      <c r="F26" s="117"/>
      <c r="G26" s="51"/>
      <c r="H26" s="51"/>
      <c r="I26" s="61" t="s">
        <v>219</v>
      </c>
      <c r="J26" s="68">
        <f>6*100/11</f>
        <v>54.545454545454547</v>
      </c>
      <c r="K26" s="68">
        <f>3*100/11</f>
        <v>27.272727272727273</v>
      </c>
      <c r="L26" s="68">
        <f>2*100/11</f>
        <v>18.181818181818183</v>
      </c>
      <c r="N26" s="58"/>
      <c r="P26" s="38"/>
      <c r="Q26" s="38"/>
    </row>
    <row r="27" spans="1:17" s="13" customFormat="1" ht="24" customHeight="1" x14ac:dyDescent="0.2">
      <c r="A27" s="280"/>
      <c r="B27" s="17" t="s">
        <v>343</v>
      </c>
      <c r="C27" s="17">
        <v>18</v>
      </c>
      <c r="D27" s="17">
        <v>3</v>
      </c>
      <c r="E27" s="17">
        <v>8</v>
      </c>
      <c r="F27" s="117"/>
      <c r="G27" s="21"/>
      <c r="H27" s="21"/>
      <c r="I27" s="61" t="s">
        <v>343</v>
      </c>
      <c r="J27" s="68">
        <f>18*100/29</f>
        <v>62.068965517241381</v>
      </c>
      <c r="K27" s="68">
        <f>3*100/29</f>
        <v>10.344827586206897</v>
      </c>
      <c r="L27" s="68">
        <f>8*100/29</f>
        <v>27.586206896551722</v>
      </c>
      <c r="N27" s="58"/>
    </row>
    <row r="28" spans="1:17" s="13" customFormat="1" ht="24" customHeight="1" x14ac:dyDescent="0.2">
      <c r="A28" s="120"/>
    </row>
    <row r="29" spans="1:17" s="13" customFormat="1" ht="24" customHeight="1" x14ac:dyDescent="0.15">
      <c r="A29" s="16"/>
    </row>
    <row r="30" spans="1:17" s="13" customFormat="1" ht="24" customHeight="1" x14ac:dyDescent="0.15">
      <c r="A30" s="281" t="s">
        <v>799</v>
      </c>
      <c r="B30" s="287" t="s">
        <v>792</v>
      </c>
      <c r="C30" s="284"/>
      <c r="D30" s="284"/>
      <c r="E30" s="97"/>
      <c r="F30" s="100"/>
      <c r="G30" s="100"/>
      <c r="I30" s="362" t="s">
        <v>1534</v>
      </c>
      <c r="J30" s="362"/>
      <c r="K30" s="362"/>
      <c r="M30" s="64"/>
    </row>
    <row r="31" spans="1:17" s="13" customFormat="1" ht="24" customHeight="1" x14ac:dyDescent="0.15">
      <c r="A31" s="282"/>
      <c r="B31" s="31" t="s">
        <v>775</v>
      </c>
      <c r="C31" s="82" t="s">
        <v>1535</v>
      </c>
      <c r="D31" s="82" t="s">
        <v>1536</v>
      </c>
      <c r="E31" s="357"/>
      <c r="F31" s="100"/>
      <c r="G31" s="100"/>
      <c r="I31" s="363" t="s">
        <v>775</v>
      </c>
      <c r="J31" s="82" t="s">
        <v>1535</v>
      </c>
      <c r="K31" s="82" t="s">
        <v>1536</v>
      </c>
    </row>
    <row r="32" spans="1:17" s="13" customFormat="1" ht="24" customHeight="1" x14ac:dyDescent="0.15">
      <c r="A32" s="282"/>
      <c r="B32" s="17" t="s">
        <v>220</v>
      </c>
      <c r="C32" s="17">
        <v>0</v>
      </c>
      <c r="D32" s="17">
        <v>3</v>
      </c>
      <c r="E32" s="84"/>
      <c r="F32" s="100"/>
      <c r="G32" s="100"/>
      <c r="I32" s="364" t="s">
        <v>220</v>
      </c>
      <c r="J32" s="358">
        <v>0</v>
      </c>
      <c r="K32" s="359">
        <v>100</v>
      </c>
    </row>
    <row r="33" spans="1:21" s="13" customFormat="1" ht="24" customHeight="1" x14ac:dyDescent="0.15">
      <c r="A33" s="282"/>
      <c r="B33" s="17" t="s">
        <v>219</v>
      </c>
      <c r="C33" s="17">
        <v>0</v>
      </c>
      <c r="D33" s="17">
        <v>0</v>
      </c>
      <c r="E33" s="84"/>
      <c r="F33" s="100"/>
      <c r="G33" s="100"/>
      <c r="I33" s="364" t="s">
        <v>219</v>
      </c>
      <c r="J33" s="360">
        <v>0</v>
      </c>
      <c r="K33" s="361">
        <v>0</v>
      </c>
    </row>
    <row r="34" spans="1:21" s="13" customFormat="1" ht="24" customHeight="1" x14ac:dyDescent="0.2">
      <c r="A34" s="282"/>
      <c r="B34" s="17" t="s">
        <v>343</v>
      </c>
      <c r="C34" s="17">
        <v>1</v>
      </c>
      <c r="D34" s="17">
        <v>2</v>
      </c>
      <c r="E34" s="84"/>
      <c r="G34" s="38"/>
      <c r="H34" s="38"/>
      <c r="I34" s="364" t="s">
        <v>343</v>
      </c>
      <c r="J34" s="360">
        <v>33</v>
      </c>
      <c r="K34" s="361">
        <v>66</v>
      </c>
    </row>
    <row r="35" spans="1:21" s="13" customFormat="1" ht="24" customHeight="1" x14ac:dyDescent="0.2">
      <c r="A35" s="283"/>
      <c r="B35" s="17" t="s">
        <v>221</v>
      </c>
      <c r="C35" s="17">
        <v>1</v>
      </c>
      <c r="D35" s="17">
        <v>5</v>
      </c>
      <c r="E35" s="271"/>
      <c r="F35" s="38"/>
      <c r="G35" s="38"/>
      <c r="H35" s="38"/>
      <c r="I35" s="271"/>
      <c r="J35" s="38"/>
      <c r="K35" s="38"/>
      <c r="L35" s="38"/>
    </row>
    <row r="36" spans="1:21" s="13" customFormat="1" ht="24" customHeight="1" x14ac:dyDescent="0.15">
      <c r="A36" s="37"/>
    </row>
    <row r="37" spans="1:21" s="13" customFormat="1" ht="24" customHeight="1" x14ac:dyDescent="0.2">
      <c r="A37" s="280" t="s">
        <v>793</v>
      </c>
      <c r="B37" s="286" t="s">
        <v>792</v>
      </c>
      <c r="C37" s="286"/>
      <c r="D37" s="286"/>
      <c r="E37" s="286"/>
      <c r="F37" s="286"/>
      <c r="G37" s="286"/>
      <c r="H37" s="38"/>
      <c r="I37" s="292" t="s">
        <v>791</v>
      </c>
      <c r="J37" s="292"/>
      <c r="K37" s="292"/>
      <c r="L37" s="292"/>
      <c r="M37" s="292"/>
      <c r="N37" s="292"/>
      <c r="O37" s="292"/>
      <c r="P37" s="292"/>
      <c r="Q37" s="292"/>
      <c r="R37" s="292"/>
    </row>
    <row r="38" spans="1:21" s="13" customFormat="1" ht="24" customHeight="1" x14ac:dyDescent="0.2">
      <c r="A38" s="280"/>
      <c r="B38" s="31" t="s">
        <v>775</v>
      </c>
      <c r="C38" s="31" t="s">
        <v>716</v>
      </c>
      <c r="D38" s="32" t="s">
        <v>12</v>
      </c>
      <c r="E38" s="32" t="s">
        <v>717</v>
      </c>
      <c r="F38" s="32" t="s">
        <v>738</v>
      </c>
      <c r="G38" s="32" t="s">
        <v>702</v>
      </c>
      <c r="I38" s="31" t="s">
        <v>775</v>
      </c>
      <c r="J38" s="67" t="s">
        <v>716</v>
      </c>
      <c r="K38" s="124" t="s">
        <v>12</v>
      </c>
      <c r="L38" s="124" t="s">
        <v>718</v>
      </c>
      <c r="M38" s="124" t="s">
        <v>717</v>
      </c>
      <c r="N38" s="124" t="s">
        <v>718</v>
      </c>
      <c r="O38" s="32" t="s">
        <v>738</v>
      </c>
      <c r="P38" s="32" t="s">
        <v>718</v>
      </c>
      <c r="Q38" s="32" t="s">
        <v>702</v>
      </c>
      <c r="R38" s="124" t="s">
        <v>718</v>
      </c>
    </row>
    <row r="39" spans="1:21" s="13" customFormat="1" ht="24" customHeight="1" x14ac:dyDescent="0.2">
      <c r="A39" s="280"/>
      <c r="B39" s="17" t="s">
        <v>220</v>
      </c>
      <c r="C39" s="17">
        <v>552</v>
      </c>
      <c r="D39" s="17">
        <v>129</v>
      </c>
      <c r="E39" s="17">
        <v>226</v>
      </c>
      <c r="F39" s="17">
        <v>38</v>
      </c>
      <c r="G39" s="17">
        <v>32</v>
      </c>
      <c r="H39" s="21"/>
      <c r="I39" s="61" t="s">
        <v>220</v>
      </c>
      <c r="J39" s="17">
        <v>552</v>
      </c>
      <c r="K39" s="27">
        <f>129*100/552</f>
        <v>23.369565217391305</v>
      </c>
      <c r="L39" s="68">
        <f>100-K39</f>
        <v>76.630434782608688</v>
      </c>
      <c r="M39" s="27">
        <v>40.9</v>
      </c>
      <c r="N39" s="68">
        <f>100-M39</f>
        <v>59.1</v>
      </c>
      <c r="O39" s="27">
        <v>6.9</v>
      </c>
      <c r="P39" s="27">
        <f>100-O39</f>
        <v>93.1</v>
      </c>
      <c r="Q39" s="27">
        <v>5.8</v>
      </c>
      <c r="R39" s="68">
        <f>100-Q39</f>
        <v>94.2</v>
      </c>
    </row>
    <row r="40" spans="1:21" s="13" customFormat="1" ht="24" customHeight="1" x14ac:dyDescent="0.2">
      <c r="A40" s="280"/>
      <c r="B40" s="17" t="s">
        <v>219</v>
      </c>
      <c r="C40" s="17">
        <v>30</v>
      </c>
      <c r="D40" s="17">
        <v>4</v>
      </c>
      <c r="E40" s="17">
        <v>11</v>
      </c>
      <c r="F40" s="17">
        <v>4</v>
      </c>
      <c r="G40" s="17">
        <v>1</v>
      </c>
      <c r="H40" s="21"/>
      <c r="I40" s="61" t="s">
        <v>219</v>
      </c>
      <c r="J40" s="17">
        <v>30</v>
      </c>
      <c r="K40" s="27">
        <f>4*100/30</f>
        <v>13.333333333333334</v>
      </c>
      <c r="L40" s="68">
        <f>100-K40</f>
        <v>86.666666666666671</v>
      </c>
      <c r="M40" s="27">
        <v>36.700000000000003</v>
      </c>
      <c r="N40" s="68">
        <f>100-M40</f>
        <v>63.3</v>
      </c>
      <c r="O40" s="27">
        <v>13.3</v>
      </c>
      <c r="P40" s="27">
        <f>100-O40</f>
        <v>86.7</v>
      </c>
      <c r="Q40" s="27">
        <v>3.3</v>
      </c>
      <c r="R40" s="68">
        <f>100-Q40</f>
        <v>96.7</v>
      </c>
    </row>
    <row r="41" spans="1:21" s="13" customFormat="1" ht="24" customHeight="1" x14ac:dyDescent="0.2">
      <c r="A41" s="280"/>
      <c r="B41" s="17" t="s">
        <v>343</v>
      </c>
      <c r="C41" s="17">
        <v>95</v>
      </c>
      <c r="D41" s="17">
        <v>21</v>
      </c>
      <c r="E41" s="17">
        <v>29</v>
      </c>
      <c r="F41" s="17">
        <v>10</v>
      </c>
      <c r="G41" s="17">
        <v>8</v>
      </c>
      <c r="H41" s="21"/>
      <c r="I41" s="61" t="s">
        <v>343</v>
      </c>
      <c r="J41" s="17">
        <v>95</v>
      </c>
      <c r="K41" s="27">
        <f>21*100/95</f>
        <v>22.105263157894736</v>
      </c>
      <c r="L41" s="68">
        <f>100-K41</f>
        <v>77.89473684210526</v>
      </c>
      <c r="M41" s="27">
        <v>30.5</v>
      </c>
      <c r="N41" s="68">
        <f>100-M41</f>
        <v>69.5</v>
      </c>
      <c r="O41" s="27">
        <v>10.5</v>
      </c>
      <c r="P41" s="27">
        <f>100-O41</f>
        <v>89.5</v>
      </c>
      <c r="Q41" s="27">
        <v>8.4</v>
      </c>
      <c r="R41" s="68">
        <f>100-Q41</f>
        <v>91.6</v>
      </c>
    </row>
    <row r="42" spans="1:21" s="13" customFormat="1" ht="24" customHeight="1" x14ac:dyDescent="0.15">
      <c r="A42" s="16"/>
      <c r="O42" s="118"/>
      <c r="P42" s="118"/>
      <c r="Q42" s="118"/>
    </row>
    <row r="43" spans="1:21" s="13" customFormat="1" ht="24" customHeight="1" x14ac:dyDescent="0.2">
      <c r="A43" s="34"/>
      <c r="B43" s="18"/>
      <c r="C43" s="18"/>
      <c r="D43" s="18"/>
      <c r="E43" s="18"/>
      <c r="F43" s="18"/>
      <c r="G43" s="18"/>
      <c r="H43" s="18"/>
      <c r="I43" s="18"/>
      <c r="J43" s="18"/>
      <c r="K43" s="18"/>
      <c r="L43" s="18"/>
      <c r="M43" s="18"/>
      <c r="N43" s="18"/>
      <c r="O43" s="18"/>
      <c r="P43" s="18"/>
      <c r="Q43" s="18"/>
      <c r="R43" s="18"/>
      <c r="S43" s="18"/>
      <c r="T43" s="18"/>
      <c r="U43" s="18"/>
    </row>
    <row r="44" spans="1:21" ht="24" customHeight="1" x14ac:dyDescent="0.15">
      <c r="A44" s="16"/>
    </row>
    <row r="45" spans="1:21" ht="24" customHeight="1" x14ac:dyDescent="0.15">
      <c r="A45" s="16"/>
    </row>
    <row r="46" spans="1:21" ht="24" customHeight="1" x14ac:dyDescent="0.15">
      <c r="A46" s="16"/>
    </row>
    <row r="47" spans="1:21" ht="24" customHeight="1" x14ac:dyDescent="0.15">
      <c r="A47" s="16"/>
    </row>
    <row r="48" spans="1:21" ht="24" customHeight="1" x14ac:dyDescent="0.15">
      <c r="A48" s="16"/>
    </row>
    <row r="49" spans="1:1" ht="24" customHeight="1" x14ac:dyDescent="0.15">
      <c r="A49" s="16"/>
    </row>
    <row r="50" spans="1:1" ht="24" customHeight="1" x14ac:dyDescent="0.15">
      <c r="A50" s="16"/>
    </row>
    <row r="51" spans="1:1" ht="24" customHeight="1" x14ac:dyDescent="0.15">
      <c r="A51" s="16"/>
    </row>
    <row r="52" spans="1:1" ht="24" customHeight="1" x14ac:dyDescent="0.15">
      <c r="A52" s="16"/>
    </row>
    <row r="53" spans="1:1" ht="24" customHeight="1" x14ac:dyDescent="0.15">
      <c r="A53" s="16"/>
    </row>
    <row r="54" spans="1:1" ht="24" customHeight="1" x14ac:dyDescent="0.15">
      <c r="A54" s="16"/>
    </row>
    <row r="55" spans="1:1" ht="24" customHeight="1" x14ac:dyDescent="0.15">
      <c r="A55" s="16"/>
    </row>
    <row r="56" spans="1:1" ht="24" customHeight="1" x14ac:dyDescent="0.15">
      <c r="A56" s="16"/>
    </row>
    <row r="57" spans="1:1" ht="24" customHeight="1" x14ac:dyDescent="0.15">
      <c r="A57" s="16"/>
    </row>
    <row r="58" spans="1:1" ht="24" customHeight="1" x14ac:dyDescent="0.15">
      <c r="A58" s="16"/>
    </row>
    <row r="59" spans="1:1" ht="24" customHeight="1" x14ac:dyDescent="0.15">
      <c r="A59" s="24"/>
    </row>
    <row r="60" spans="1:1" ht="24" customHeight="1" x14ac:dyDescent="0.15">
      <c r="A60" s="126"/>
    </row>
    <row r="61" spans="1:1" ht="24" customHeight="1" x14ac:dyDescent="0.15">
      <c r="A61" s="64"/>
    </row>
    <row r="62" spans="1:1" ht="24" customHeight="1" x14ac:dyDescent="0.15">
      <c r="A62" s="18"/>
    </row>
    <row r="63" spans="1:1" ht="24" customHeight="1" x14ac:dyDescent="0.15">
      <c r="A63" s="18"/>
    </row>
    <row r="64" spans="1:1" ht="24" customHeight="1" x14ac:dyDescent="0.15">
      <c r="A64" s="18"/>
    </row>
    <row r="65" spans="1:1" ht="24" customHeight="1" x14ac:dyDescent="0.15">
      <c r="A65" s="24"/>
    </row>
    <row r="66" spans="1:1" ht="24" customHeight="1" x14ac:dyDescent="0.15">
      <c r="A66" s="24"/>
    </row>
    <row r="67" spans="1:1" ht="24" customHeight="1" x14ac:dyDescent="0.15">
      <c r="A67" s="24"/>
    </row>
    <row r="68" spans="1:1" ht="24" customHeight="1" x14ac:dyDescent="0.15">
      <c r="A68" s="24"/>
    </row>
    <row r="69" spans="1:1" ht="24" customHeight="1" x14ac:dyDescent="0.15">
      <c r="A69" s="24"/>
    </row>
    <row r="70" spans="1:1" ht="24" customHeight="1" x14ac:dyDescent="0.15">
      <c r="A70" s="24"/>
    </row>
    <row r="71" spans="1:1" ht="24" customHeight="1" x14ac:dyDescent="0.15">
      <c r="A71" s="16"/>
    </row>
    <row r="72" spans="1:1" ht="24" customHeight="1" x14ac:dyDescent="0.15">
      <c r="A72" s="16"/>
    </row>
    <row r="73" spans="1:1" ht="24" customHeight="1" x14ac:dyDescent="0.15">
      <c r="A73" s="16"/>
    </row>
    <row r="74" spans="1:1" ht="24" customHeight="1" x14ac:dyDescent="0.15">
      <c r="A74" s="16"/>
    </row>
    <row r="75" spans="1:1" ht="24" customHeight="1" x14ac:dyDescent="0.15">
      <c r="A75" s="16"/>
    </row>
    <row r="76" spans="1:1" ht="24" customHeight="1" x14ac:dyDescent="0.15">
      <c r="A76" s="16"/>
    </row>
    <row r="77" spans="1:1" ht="24" customHeight="1" x14ac:dyDescent="0.15">
      <c r="A77" s="16"/>
    </row>
    <row r="78" spans="1:1" ht="24" customHeight="1" x14ac:dyDescent="0.15">
      <c r="A78" s="16"/>
    </row>
    <row r="79" spans="1:1" ht="24" customHeight="1" x14ac:dyDescent="0.15">
      <c r="A79" s="16"/>
    </row>
    <row r="80" spans="1:1" ht="24" customHeight="1" x14ac:dyDescent="0.15">
      <c r="A80" s="16"/>
    </row>
    <row r="81" spans="1:1" ht="24" customHeight="1" x14ac:dyDescent="0.15">
      <c r="A81" s="16"/>
    </row>
    <row r="82" spans="1:1" ht="24" customHeight="1" x14ac:dyDescent="0.15">
      <c r="A82" s="16"/>
    </row>
    <row r="83" spans="1:1" ht="24" customHeight="1" x14ac:dyDescent="0.15">
      <c r="A83" s="16"/>
    </row>
    <row r="84" spans="1:1" ht="24" customHeight="1" x14ac:dyDescent="0.15">
      <c r="A84" s="16"/>
    </row>
    <row r="85" spans="1:1" ht="24" customHeight="1" x14ac:dyDescent="0.15">
      <c r="A85" s="16"/>
    </row>
    <row r="86" spans="1:1" ht="24" customHeight="1" x14ac:dyDescent="0.15">
      <c r="A86" s="16"/>
    </row>
    <row r="87" spans="1:1" ht="24" customHeight="1" x14ac:dyDescent="0.15">
      <c r="A87" s="16"/>
    </row>
    <row r="88" spans="1:1" ht="24" customHeight="1" x14ac:dyDescent="0.15">
      <c r="A88" s="16"/>
    </row>
    <row r="89" spans="1:1" ht="24" customHeight="1" x14ac:dyDescent="0.15">
      <c r="A89" s="16"/>
    </row>
    <row r="90" spans="1:1" ht="24" customHeight="1" x14ac:dyDescent="0.15">
      <c r="A90" s="16"/>
    </row>
    <row r="91" spans="1:1" ht="24" customHeight="1" x14ac:dyDescent="0.15">
      <c r="A91" s="16"/>
    </row>
    <row r="92" spans="1:1" ht="24" customHeight="1" x14ac:dyDescent="0.15">
      <c r="A92" s="16"/>
    </row>
    <row r="93" spans="1:1" ht="24" customHeight="1" x14ac:dyDescent="0.15">
      <c r="A93" s="16"/>
    </row>
    <row r="94" spans="1:1" ht="24" customHeight="1" x14ac:dyDescent="0.15">
      <c r="A94" s="16"/>
    </row>
    <row r="95" spans="1:1" ht="24" customHeight="1" x14ac:dyDescent="0.15">
      <c r="A95" s="16"/>
    </row>
    <row r="96" spans="1:1" ht="24" customHeight="1" x14ac:dyDescent="0.15">
      <c r="A96" s="16"/>
    </row>
    <row r="97" spans="1:1" ht="24" customHeight="1" x14ac:dyDescent="0.15">
      <c r="A97" s="16"/>
    </row>
    <row r="98" spans="1:1" ht="24" customHeight="1" x14ac:dyDescent="0.15">
      <c r="A98" s="16"/>
    </row>
    <row r="99" spans="1:1" ht="24" customHeight="1" x14ac:dyDescent="0.15">
      <c r="A99" s="16"/>
    </row>
    <row r="100" spans="1:1" ht="24" customHeight="1" x14ac:dyDescent="0.15">
      <c r="A100" s="16"/>
    </row>
    <row r="101" spans="1:1" ht="24" customHeight="1" x14ac:dyDescent="0.15">
      <c r="A101" s="16"/>
    </row>
    <row r="102" spans="1:1" ht="24" customHeight="1" x14ac:dyDescent="0.15">
      <c r="A102" s="16"/>
    </row>
    <row r="103" spans="1:1" ht="24" customHeight="1" x14ac:dyDescent="0.15">
      <c r="A103" s="16"/>
    </row>
    <row r="104" spans="1:1" ht="24" customHeight="1" x14ac:dyDescent="0.15">
      <c r="A104" s="16"/>
    </row>
  </sheetData>
  <mergeCells count="17">
    <mergeCell ref="A1:Q2"/>
    <mergeCell ref="B30:D30"/>
    <mergeCell ref="I30:K30"/>
    <mergeCell ref="A4:A8"/>
    <mergeCell ref="A17:A21"/>
    <mergeCell ref="B10:G10"/>
    <mergeCell ref="A10:A15"/>
    <mergeCell ref="B23:E23"/>
    <mergeCell ref="A23:A27"/>
    <mergeCell ref="I10:N10"/>
    <mergeCell ref="I17:M17"/>
    <mergeCell ref="I23:L23"/>
    <mergeCell ref="B37:G37"/>
    <mergeCell ref="B17:G17"/>
    <mergeCell ref="I37:R37"/>
    <mergeCell ref="A37:A41"/>
    <mergeCell ref="A30:A3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57F6E"/>
  </sheetPr>
  <dimension ref="A1:CG189"/>
  <sheetViews>
    <sheetView tabSelected="1" zoomScale="90" zoomScaleNormal="90" zoomScalePageLayoutView="90" workbookViewId="0">
      <selection activeCell="M110" sqref="M110"/>
    </sheetView>
  </sheetViews>
  <sheetFormatPr baseColWidth="10" defaultColWidth="9.83203125" defaultRowHeight="24" customHeight="1" x14ac:dyDescent="0.15"/>
  <cols>
    <col min="1" max="1" width="11.1640625" style="98" customWidth="1"/>
    <col min="2" max="2" width="10.1640625" style="98" customWidth="1"/>
    <col min="3" max="10" width="9.83203125" style="98"/>
    <col min="11" max="11" width="10.6640625" style="98" customWidth="1"/>
    <col min="12" max="12" width="11" style="98" customWidth="1"/>
    <col min="13" max="18" width="9.83203125" style="98"/>
    <col min="19" max="19" width="10.83203125" style="98" customWidth="1"/>
    <col min="20" max="23" width="9.83203125" style="98"/>
    <col min="24" max="24" width="11" style="98" customWidth="1"/>
    <col min="25" max="25" width="11.33203125" style="98" bestFit="1" customWidth="1"/>
    <col min="26" max="26" width="9.83203125" style="98"/>
    <col min="27" max="27" width="11.33203125" style="98" bestFit="1" customWidth="1"/>
    <col min="28" max="29" width="9.83203125" style="98"/>
    <col min="30" max="30" width="11" style="98" customWidth="1"/>
    <col min="31" max="34" width="9.83203125" style="98"/>
    <col min="35" max="35" width="11.33203125" style="98" customWidth="1"/>
    <col min="36" max="44" width="9.83203125" style="98"/>
    <col min="45" max="45" width="10.83203125" style="98" customWidth="1"/>
    <col min="46" max="16384" width="9.83203125" style="98"/>
  </cols>
  <sheetData>
    <row r="1" spans="1:85" ht="24" customHeight="1" x14ac:dyDescent="0.15">
      <c r="A1" s="315" t="s">
        <v>810</v>
      </c>
      <c r="B1" s="286" t="s">
        <v>695</v>
      </c>
      <c r="C1" s="286"/>
      <c r="D1" s="286"/>
      <c r="E1" s="286"/>
      <c r="F1" s="286"/>
      <c r="G1" s="286"/>
      <c r="H1" s="286"/>
      <c r="I1" s="286"/>
      <c r="J1" s="286"/>
      <c r="K1" s="286"/>
      <c r="L1" s="286"/>
      <c r="M1" s="286"/>
      <c r="N1" s="286"/>
      <c r="O1" s="286"/>
      <c r="P1" s="286"/>
      <c r="Q1" s="286"/>
      <c r="S1" s="168"/>
      <c r="T1" s="168"/>
      <c r="U1" s="168"/>
      <c r="V1" s="168"/>
      <c r="W1" s="168"/>
    </row>
    <row r="2" spans="1:85" ht="24" customHeight="1" x14ac:dyDescent="0.15">
      <c r="A2" s="306"/>
      <c r="B2" s="32" t="s">
        <v>775</v>
      </c>
      <c r="C2" s="32" t="s">
        <v>698</v>
      </c>
      <c r="D2" s="32" t="s">
        <v>699</v>
      </c>
      <c r="E2" s="32" t="s">
        <v>700</v>
      </c>
      <c r="F2" s="32" t="s">
        <v>701</v>
      </c>
      <c r="G2" s="32" t="s">
        <v>10</v>
      </c>
      <c r="H2" s="32" t="s">
        <v>702</v>
      </c>
      <c r="I2" s="32" t="s">
        <v>703</v>
      </c>
      <c r="J2" s="32" t="s">
        <v>25</v>
      </c>
      <c r="K2" s="32" t="s">
        <v>26</v>
      </c>
      <c r="L2" s="32" t="s">
        <v>704</v>
      </c>
      <c r="M2" s="32" t="s">
        <v>705</v>
      </c>
      <c r="N2" s="32" t="s">
        <v>706</v>
      </c>
      <c r="O2" s="32" t="s">
        <v>709</v>
      </c>
      <c r="P2" s="32" t="s">
        <v>707</v>
      </c>
      <c r="Q2" s="32" t="s">
        <v>708</v>
      </c>
      <c r="S2" s="122"/>
      <c r="T2" s="122"/>
      <c r="U2" s="122"/>
      <c r="V2" s="122"/>
      <c r="W2" s="122"/>
      <c r="BT2" s="159"/>
      <c r="BU2" s="159"/>
      <c r="BV2" s="159"/>
      <c r="BW2" s="159"/>
      <c r="BX2" s="159"/>
      <c r="BY2" s="159"/>
      <c r="BZ2" s="159"/>
      <c r="CA2" s="159"/>
      <c r="CB2" s="159"/>
      <c r="CC2" s="159"/>
      <c r="CD2" s="159"/>
      <c r="CE2" s="159"/>
      <c r="CF2" s="159"/>
      <c r="CG2" s="159"/>
    </row>
    <row r="3" spans="1:85" s="128" customFormat="1" ht="23" customHeight="1" x14ac:dyDescent="0.15">
      <c r="A3" s="306"/>
      <c r="B3" s="17" t="s">
        <v>220</v>
      </c>
      <c r="C3" s="17">
        <v>24</v>
      </c>
      <c r="D3" s="17">
        <v>28</v>
      </c>
      <c r="E3" s="17">
        <v>7</v>
      </c>
      <c r="F3" s="17">
        <v>6</v>
      </c>
      <c r="G3" s="17">
        <v>5</v>
      </c>
      <c r="H3" s="17">
        <v>9</v>
      </c>
      <c r="I3" s="17">
        <v>5</v>
      </c>
      <c r="J3" s="17">
        <v>0</v>
      </c>
      <c r="K3" s="17">
        <v>0</v>
      </c>
      <c r="L3" s="17">
        <v>5</v>
      </c>
      <c r="M3" s="17">
        <v>7</v>
      </c>
      <c r="N3" s="17">
        <v>1</v>
      </c>
      <c r="O3" s="17">
        <v>20</v>
      </c>
      <c r="P3" s="17">
        <v>15</v>
      </c>
      <c r="Q3" s="17">
        <v>10</v>
      </c>
      <c r="S3" s="129"/>
      <c r="T3" s="129"/>
      <c r="U3" s="129"/>
      <c r="V3" s="129"/>
      <c r="W3" s="129"/>
      <c r="BT3" s="160"/>
      <c r="BU3" s="160"/>
      <c r="BV3" s="34"/>
      <c r="BW3" s="34"/>
      <c r="BX3" s="34"/>
      <c r="BY3" s="160"/>
      <c r="BZ3" s="160"/>
      <c r="CA3" s="160"/>
      <c r="CB3" s="160"/>
      <c r="CC3" s="160"/>
      <c r="CD3" s="160"/>
      <c r="CE3" s="160"/>
      <c r="CF3" s="160"/>
      <c r="CG3" s="160"/>
    </row>
    <row r="4" spans="1:85" s="126" customFormat="1" ht="24" customHeight="1" x14ac:dyDescent="0.15">
      <c r="A4" s="306"/>
      <c r="B4" s="17" t="s">
        <v>219</v>
      </c>
      <c r="C4" s="17">
        <v>87</v>
      </c>
      <c r="D4" s="17">
        <v>76</v>
      </c>
      <c r="E4" s="17">
        <v>38</v>
      </c>
      <c r="F4" s="17">
        <v>44</v>
      </c>
      <c r="G4" s="17">
        <v>40</v>
      </c>
      <c r="H4" s="17">
        <v>21</v>
      </c>
      <c r="I4" s="17">
        <v>24</v>
      </c>
      <c r="J4" s="17">
        <v>0</v>
      </c>
      <c r="K4" s="17">
        <v>0</v>
      </c>
      <c r="L4" s="17">
        <v>0</v>
      </c>
      <c r="M4" s="17">
        <v>1</v>
      </c>
      <c r="N4" s="17">
        <v>0</v>
      </c>
      <c r="O4" s="17">
        <v>5</v>
      </c>
      <c r="P4" s="17">
        <v>25</v>
      </c>
      <c r="Q4" s="17">
        <v>10</v>
      </c>
      <c r="S4" s="129"/>
      <c r="T4" s="129"/>
      <c r="U4" s="129"/>
      <c r="V4" s="129"/>
      <c r="W4" s="129"/>
      <c r="AC4" s="21"/>
      <c r="AY4" s="132"/>
      <c r="BT4" s="159"/>
      <c r="BU4" s="159"/>
      <c r="BV4" s="18"/>
      <c r="BW4" s="18"/>
      <c r="BX4" s="18"/>
      <c r="BY4" s="159"/>
      <c r="BZ4" s="18"/>
      <c r="CA4" s="18"/>
      <c r="CB4" s="18"/>
      <c r="CC4" s="159"/>
      <c r="CD4" s="18"/>
      <c r="CE4" s="18"/>
      <c r="CF4" s="18"/>
      <c r="CG4" s="159"/>
    </row>
    <row r="5" spans="1:85" s="126" customFormat="1" ht="24" customHeight="1" x14ac:dyDescent="0.15">
      <c r="A5" s="306"/>
      <c r="B5" s="17" t="s">
        <v>343</v>
      </c>
      <c r="C5" s="17">
        <v>79</v>
      </c>
      <c r="D5" s="17">
        <v>77</v>
      </c>
      <c r="E5" s="17">
        <v>29</v>
      </c>
      <c r="F5" s="17">
        <v>38</v>
      </c>
      <c r="G5" s="17">
        <v>34</v>
      </c>
      <c r="H5" s="17">
        <v>40</v>
      </c>
      <c r="I5" s="17">
        <v>43</v>
      </c>
      <c r="J5" s="17">
        <v>2</v>
      </c>
      <c r="K5" s="17">
        <v>3</v>
      </c>
      <c r="L5" s="17">
        <v>17</v>
      </c>
      <c r="M5" s="17">
        <v>27</v>
      </c>
      <c r="N5" s="17">
        <v>1</v>
      </c>
      <c r="O5" s="17">
        <v>59</v>
      </c>
      <c r="P5" s="17">
        <v>49</v>
      </c>
      <c r="Q5" s="17">
        <v>27</v>
      </c>
      <c r="S5" s="168"/>
      <c r="T5" s="168"/>
      <c r="U5" s="168"/>
      <c r="V5" s="168"/>
      <c r="W5" s="168"/>
      <c r="AC5" s="21"/>
      <c r="AY5" s="132"/>
      <c r="BT5" s="159"/>
      <c r="BU5" s="159"/>
      <c r="BV5" s="65"/>
      <c r="BW5" s="65"/>
      <c r="BX5" s="65"/>
      <c r="BY5" s="159"/>
      <c r="BZ5" s="18"/>
      <c r="CA5" s="18"/>
      <c r="CB5" s="18"/>
      <c r="CC5" s="159"/>
      <c r="CD5" s="65"/>
      <c r="CE5" s="65"/>
      <c r="CF5" s="65"/>
      <c r="CG5" s="159"/>
    </row>
    <row r="6" spans="1:85" s="126" customFormat="1" ht="24" customHeight="1" x14ac:dyDescent="0.15">
      <c r="A6" s="306"/>
      <c r="B6" s="17" t="s">
        <v>221</v>
      </c>
      <c r="C6" s="17">
        <v>191</v>
      </c>
      <c r="D6" s="17">
        <v>182</v>
      </c>
      <c r="E6" s="17">
        <v>74</v>
      </c>
      <c r="F6" s="17">
        <v>9</v>
      </c>
      <c r="G6" s="17">
        <v>79</v>
      </c>
      <c r="H6" s="17">
        <v>71</v>
      </c>
      <c r="I6" s="17">
        <v>73</v>
      </c>
      <c r="J6" s="17">
        <v>2</v>
      </c>
      <c r="K6" s="17">
        <v>3</v>
      </c>
      <c r="L6" s="17">
        <v>22</v>
      </c>
      <c r="M6" s="17">
        <v>35</v>
      </c>
      <c r="N6" s="17">
        <v>2</v>
      </c>
      <c r="O6" s="17">
        <v>85</v>
      </c>
      <c r="P6" s="17">
        <v>89</v>
      </c>
      <c r="Q6" s="17">
        <v>47</v>
      </c>
      <c r="S6" s="129"/>
      <c r="T6" s="129"/>
      <c r="U6" s="129"/>
      <c r="V6" s="129"/>
      <c r="W6" s="129"/>
      <c r="AC6" s="21"/>
      <c r="AY6" s="132"/>
      <c r="BT6" s="159"/>
      <c r="BU6" s="159"/>
      <c r="BV6" s="18"/>
      <c r="BW6" s="18"/>
      <c r="BX6" s="18"/>
      <c r="BY6" s="159"/>
      <c r="BZ6" s="18"/>
      <c r="CA6" s="18"/>
      <c r="CB6" s="18"/>
      <c r="CC6" s="159"/>
      <c r="CD6" s="18"/>
      <c r="CE6" s="18"/>
      <c r="CF6" s="18"/>
      <c r="CG6" s="159"/>
    </row>
    <row r="7" spans="1:85" s="126" customFormat="1" ht="24" customHeight="1" x14ac:dyDescent="0.15">
      <c r="A7" s="306"/>
      <c r="S7" s="129"/>
      <c r="T7" s="129"/>
      <c r="U7" s="129"/>
      <c r="V7" s="129"/>
      <c r="W7" s="129"/>
      <c r="AY7" s="132"/>
      <c r="BT7" s="159"/>
      <c r="BU7" s="159"/>
      <c r="BV7" s="18"/>
      <c r="BW7" s="18"/>
      <c r="BX7" s="18"/>
      <c r="BY7" s="159"/>
      <c r="BZ7" s="18"/>
      <c r="CA7" s="18"/>
      <c r="CB7" s="18"/>
      <c r="CC7" s="159"/>
      <c r="CD7" s="18"/>
      <c r="CE7" s="18"/>
      <c r="CF7" s="18"/>
      <c r="CG7" s="159"/>
    </row>
    <row r="8" spans="1:85" ht="24" customHeight="1" x14ac:dyDescent="0.15">
      <c r="A8" s="306"/>
      <c r="B8" s="286" t="s">
        <v>696</v>
      </c>
      <c r="C8" s="286"/>
      <c r="D8" s="286"/>
      <c r="E8" s="286"/>
      <c r="F8" s="286"/>
      <c r="G8" s="286"/>
      <c r="H8" s="286"/>
      <c r="I8" s="286"/>
      <c r="J8" s="286"/>
      <c r="K8" s="286"/>
      <c r="L8" s="286"/>
      <c r="M8" s="286"/>
      <c r="N8" s="286"/>
      <c r="O8" s="286"/>
      <c r="P8" s="286"/>
      <c r="Q8" s="286"/>
      <c r="S8" s="168"/>
      <c r="T8" s="168"/>
      <c r="U8" s="168"/>
      <c r="V8" s="168"/>
      <c r="W8" s="168"/>
      <c r="BT8" s="159"/>
      <c r="BU8" s="159"/>
      <c r="BV8" s="159"/>
      <c r="BW8" s="159"/>
      <c r="BX8" s="159"/>
      <c r="BY8" s="159"/>
      <c r="BZ8" s="159"/>
      <c r="CA8" s="159"/>
      <c r="CB8" s="159"/>
      <c r="CC8" s="159"/>
      <c r="CD8" s="159"/>
      <c r="CE8" s="159"/>
      <c r="CF8" s="159"/>
      <c r="CG8" s="159"/>
    </row>
    <row r="9" spans="1:85" ht="24" customHeight="1" x14ac:dyDescent="0.15">
      <c r="A9" s="306"/>
      <c r="B9" s="32" t="s">
        <v>775</v>
      </c>
      <c r="C9" s="32" t="s">
        <v>698</v>
      </c>
      <c r="D9" s="32" t="s">
        <v>699</v>
      </c>
      <c r="E9" s="32" t="s">
        <v>700</v>
      </c>
      <c r="F9" s="32" t="s">
        <v>701</v>
      </c>
      <c r="G9" s="32" t="s">
        <v>10</v>
      </c>
      <c r="H9" s="32" t="s">
        <v>702</v>
      </c>
      <c r="I9" s="32" t="s">
        <v>703</v>
      </c>
      <c r="J9" s="32" t="s">
        <v>25</v>
      </c>
      <c r="K9" s="32" t="s">
        <v>26</v>
      </c>
      <c r="L9" s="32" t="s">
        <v>704</v>
      </c>
      <c r="M9" s="32" t="s">
        <v>705</v>
      </c>
      <c r="N9" s="32" t="s">
        <v>706</v>
      </c>
      <c r="O9" s="32" t="s">
        <v>709</v>
      </c>
      <c r="P9" s="32" t="s">
        <v>707</v>
      </c>
      <c r="Q9" s="32" t="s">
        <v>708</v>
      </c>
      <c r="S9" s="129"/>
      <c r="T9" s="129"/>
      <c r="U9" s="129"/>
      <c r="V9" s="129"/>
      <c r="W9" s="129"/>
      <c r="BT9" s="159"/>
      <c r="BU9" s="159"/>
      <c r="BV9" s="159"/>
      <c r="BW9" s="159"/>
      <c r="BX9" s="159"/>
      <c r="BY9" s="159"/>
      <c r="BZ9" s="159"/>
      <c r="CA9" s="159"/>
      <c r="CB9" s="159"/>
      <c r="CC9" s="159"/>
      <c r="CD9" s="159"/>
      <c r="CE9" s="159"/>
      <c r="CF9" s="159"/>
      <c r="CG9" s="159"/>
    </row>
    <row r="10" spans="1:85" s="128" customFormat="1" ht="24" customHeight="1" x14ac:dyDescent="0.15">
      <c r="A10" s="306"/>
      <c r="B10" s="17" t="s">
        <v>220</v>
      </c>
      <c r="C10" s="17">
        <v>49</v>
      </c>
      <c r="D10" s="17">
        <v>43</v>
      </c>
      <c r="E10" s="17">
        <v>24</v>
      </c>
      <c r="F10" s="17">
        <v>6</v>
      </c>
      <c r="G10" s="17">
        <v>6</v>
      </c>
      <c r="H10" s="17">
        <v>9</v>
      </c>
      <c r="I10" s="17">
        <v>3</v>
      </c>
      <c r="J10" s="17">
        <v>26</v>
      </c>
      <c r="K10" s="17">
        <v>16</v>
      </c>
      <c r="L10" s="17">
        <v>4</v>
      </c>
      <c r="M10" s="17">
        <v>0</v>
      </c>
      <c r="N10" s="17">
        <v>2</v>
      </c>
      <c r="O10" s="17">
        <v>26</v>
      </c>
      <c r="P10" s="17">
        <v>11</v>
      </c>
      <c r="Q10" s="17">
        <v>20</v>
      </c>
      <c r="S10" s="129"/>
      <c r="T10" s="129"/>
      <c r="U10" s="129"/>
      <c r="V10" s="129"/>
      <c r="W10" s="129"/>
      <c r="BT10" s="160"/>
      <c r="BU10" s="34"/>
      <c r="BV10" s="34"/>
      <c r="BW10" s="34"/>
      <c r="BX10" s="34"/>
      <c r="BY10" s="160"/>
      <c r="BZ10" s="160"/>
      <c r="CA10" s="160"/>
      <c r="CB10" s="160"/>
      <c r="CC10" s="160"/>
      <c r="CD10" s="160"/>
      <c r="CE10" s="160"/>
      <c r="CF10" s="160"/>
      <c r="CG10" s="160"/>
    </row>
    <row r="11" spans="1:85" s="126" customFormat="1" ht="24" customHeight="1" x14ac:dyDescent="0.15">
      <c r="A11" s="306"/>
      <c r="B11" s="17" t="s">
        <v>219</v>
      </c>
      <c r="C11" s="17">
        <v>12</v>
      </c>
      <c r="D11" s="17">
        <v>7</v>
      </c>
      <c r="E11" s="17">
        <v>4</v>
      </c>
      <c r="F11" s="17">
        <v>3</v>
      </c>
      <c r="G11" s="17">
        <v>5</v>
      </c>
      <c r="H11" s="17">
        <v>5</v>
      </c>
      <c r="I11" s="17">
        <v>0</v>
      </c>
      <c r="J11" s="17">
        <v>0</v>
      </c>
      <c r="K11" s="17">
        <v>0</v>
      </c>
      <c r="L11" s="17">
        <v>0</v>
      </c>
      <c r="M11" s="17">
        <v>0</v>
      </c>
      <c r="N11" s="17">
        <v>0</v>
      </c>
      <c r="O11" s="17">
        <v>4</v>
      </c>
      <c r="P11" s="17">
        <v>1</v>
      </c>
      <c r="Q11" s="17">
        <v>2</v>
      </c>
      <c r="S11" s="168"/>
      <c r="T11" s="168"/>
      <c r="U11" s="168"/>
      <c r="V11" s="168"/>
      <c r="W11" s="168"/>
      <c r="AY11" s="132"/>
      <c r="BT11" s="159"/>
      <c r="BU11" s="34"/>
      <c r="BV11" s="34"/>
      <c r="BW11" s="34"/>
      <c r="BX11" s="34"/>
      <c r="BY11" s="159"/>
      <c r="BZ11" s="159"/>
      <c r="CA11" s="159"/>
      <c r="CB11" s="159"/>
      <c r="CC11" s="159"/>
      <c r="CD11" s="159"/>
      <c r="CE11" s="159"/>
      <c r="CF11" s="159"/>
      <c r="CG11" s="159"/>
    </row>
    <row r="12" spans="1:85" s="126" customFormat="1" ht="24" customHeight="1" x14ac:dyDescent="0.15">
      <c r="A12" s="306"/>
      <c r="B12" s="17" t="s">
        <v>343</v>
      </c>
      <c r="C12" s="17">
        <v>12</v>
      </c>
      <c r="D12" s="17">
        <v>11</v>
      </c>
      <c r="E12" s="17">
        <v>6</v>
      </c>
      <c r="F12" s="17">
        <v>0</v>
      </c>
      <c r="G12" s="17">
        <v>2</v>
      </c>
      <c r="H12" s="17">
        <v>6</v>
      </c>
      <c r="I12" s="17">
        <v>1</v>
      </c>
      <c r="J12" s="17">
        <v>6</v>
      </c>
      <c r="K12" s="17">
        <v>3</v>
      </c>
      <c r="L12" s="17">
        <v>1</v>
      </c>
      <c r="M12" s="17">
        <v>1</v>
      </c>
      <c r="N12" s="17">
        <v>2</v>
      </c>
      <c r="O12" s="17">
        <v>6</v>
      </c>
      <c r="P12" s="17">
        <v>2</v>
      </c>
      <c r="Q12" s="17">
        <v>6</v>
      </c>
      <c r="S12" s="129"/>
      <c r="T12" s="129"/>
      <c r="U12" s="129"/>
      <c r="V12" s="129"/>
      <c r="W12" s="129"/>
      <c r="AY12" s="132"/>
      <c r="BT12" s="159"/>
      <c r="BU12" s="34"/>
      <c r="BV12" s="34"/>
      <c r="BW12" s="34"/>
      <c r="BX12" s="34"/>
      <c r="BY12" s="159"/>
      <c r="BZ12" s="159"/>
      <c r="CA12" s="159"/>
      <c r="CB12" s="159"/>
      <c r="CC12" s="159"/>
      <c r="CD12" s="159"/>
      <c r="CE12" s="159"/>
      <c r="CF12" s="159"/>
      <c r="CG12" s="159"/>
    </row>
    <row r="13" spans="1:85" s="126" customFormat="1" ht="24" customHeight="1" x14ac:dyDescent="0.15">
      <c r="A13" s="306"/>
      <c r="B13" s="17" t="s">
        <v>221</v>
      </c>
      <c r="C13" s="17">
        <v>73</v>
      </c>
      <c r="D13" s="17">
        <v>61</v>
      </c>
      <c r="E13" s="17">
        <v>34</v>
      </c>
      <c r="F13" s="17">
        <v>9</v>
      </c>
      <c r="G13" s="17">
        <v>14</v>
      </c>
      <c r="H13" s="17">
        <v>20</v>
      </c>
      <c r="I13" s="17">
        <v>4</v>
      </c>
      <c r="J13" s="17">
        <v>32</v>
      </c>
      <c r="K13" s="17">
        <v>19</v>
      </c>
      <c r="L13" s="17">
        <v>5</v>
      </c>
      <c r="M13" s="17">
        <v>1</v>
      </c>
      <c r="N13" s="17">
        <v>4</v>
      </c>
      <c r="O13" s="17">
        <v>36</v>
      </c>
      <c r="P13" s="17">
        <v>14</v>
      </c>
      <c r="Q13" s="17">
        <v>29</v>
      </c>
      <c r="S13" s="129"/>
      <c r="T13" s="129"/>
      <c r="U13" s="129"/>
      <c r="V13" s="129"/>
      <c r="W13" s="129"/>
      <c r="BT13" s="159"/>
      <c r="BU13" s="34"/>
      <c r="BV13" s="34"/>
      <c r="BW13" s="34"/>
      <c r="BX13" s="34"/>
      <c r="BY13" s="159"/>
      <c r="BZ13" s="159"/>
      <c r="CA13" s="159"/>
      <c r="CB13" s="159"/>
      <c r="CC13" s="159"/>
      <c r="CD13" s="159"/>
      <c r="CE13" s="159"/>
      <c r="CF13" s="159"/>
      <c r="CG13" s="159"/>
    </row>
    <row r="14" spans="1:85" s="126" customFormat="1" ht="24" customHeight="1" x14ac:dyDescent="0.15">
      <c r="A14" s="306"/>
      <c r="AY14" s="132"/>
      <c r="BT14" s="159"/>
      <c r="BU14" s="159"/>
      <c r="BV14" s="159"/>
      <c r="BW14" s="159"/>
      <c r="BX14" s="159"/>
      <c r="BY14" s="159"/>
      <c r="BZ14" s="159"/>
      <c r="CA14" s="159"/>
      <c r="CB14" s="159"/>
      <c r="CC14" s="159"/>
      <c r="CD14" s="159"/>
      <c r="CE14" s="159"/>
      <c r="CF14" s="159"/>
      <c r="CG14" s="159"/>
    </row>
    <row r="15" spans="1:85" ht="24" customHeight="1" x14ac:dyDescent="0.15">
      <c r="A15" s="306"/>
      <c r="B15" s="286" t="s">
        <v>697</v>
      </c>
      <c r="C15" s="286"/>
      <c r="D15" s="286"/>
      <c r="E15" s="286"/>
      <c r="F15" s="286"/>
      <c r="G15" s="286"/>
      <c r="H15" s="286"/>
      <c r="I15" s="286"/>
      <c r="J15" s="286"/>
      <c r="K15" s="286"/>
      <c r="L15" s="286"/>
      <c r="M15" s="286"/>
      <c r="N15" s="286"/>
      <c r="O15" s="286"/>
      <c r="P15" s="286"/>
      <c r="Q15" s="286"/>
    </row>
    <row r="16" spans="1:85" ht="24" customHeight="1" x14ac:dyDescent="0.15">
      <c r="A16" s="306"/>
      <c r="B16" s="32" t="s">
        <v>775</v>
      </c>
      <c r="C16" s="32" t="s">
        <v>698</v>
      </c>
      <c r="D16" s="32" t="s">
        <v>699</v>
      </c>
      <c r="E16" s="32" t="s">
        <v>700</v>
      </c>
      <c r="F16" s="32" t="s">
        <v>701</v>
      </c>
      <c r="G16" s="32" t="s">
        <v>10</v>
      </c>
      <c r="H16" s="32" t="s">
        <v>702</v>
      </c>
      <c r="I16" s="32" t="s">
        <v>703</v>
      </c>
      <c r="J16" s="32" t="s">
        <v>25</v>
      </c>
      <c r="K16" s="32" t="s">
        <v>26</v>
      </c>
      <c r="L16" s="32" t="s">
        <v>704</v>
      </c>
      <c r="M16" s="32" t="s">
        <v>705</v>
      </c>
      <c r="N16" s="32" t="s">
        <v>706</v>
      </c>
      <c r="O16" s="32" t="s">
        <v>709</v>
      </c>
      <c r="P16" s="32" t="s">
        <v>707</v>
      </c>
      <c r="Q16" s="32" t="s">
        <v>708</v>
      </c>
    </row>
    <row r="17" spans="1:31" s="128" customFormat="1" ht="24" customHeight="1" x14ac:dyDescent="0.15">
      <c r="A17" s="306"/>
      <c r="B17" s="17" t="s">
        <v>220</v>
      </c>
      <c r="C17" s="17">
        <v>21</v>
      </c>
      <c r="D17" s="17">
        <v>27</v>
      </c>
      <c r="E17" s="17">
        <v>10</v>
      </c>
      <c r="F17" s="17">
        <v>14</v>
      </c>
      <c r="G17" s="17">
        <v>8</v>
      </c>
      <c r="H17" s="17">
        <v>8</v>
      </c>
      <c r="I17" s="17">
        <v>9</v>
      </c>
      <c r="J17" s="17">
        <v>0</v>
      </c>
      <c r="K17" s="17">
        <v>0</v>
      </c>
      <c r="L17" s="17">
        <v>5</v>
      </c>
      <c r="M17" s="17">
        <v>8</v>
      </c>
      <c r="N17" s="17">
        <v>11</v>
      </c>
      <c r="O17" s="17">
        <v>20</v>
      </c>
      <c r="P17" s="17">
        <v>14</v>
      </c>
      <c r="Q17" s="17">
        <v>11</v>
      </c>
    </row>
    <row r="18" spans="1:31" s="126" customFormat="1" ht="24" customHeight="1" x14ac:dyDescent="0.15">
      <c r="A18" s="306"/>
      <c r="B18" s="17" t="s">
        <v>219</v>
      </c>
      <c r="C18" s="17">
        <v>61</v>
      </c>
      <c r="D18" s="17">
        <v>85</v>
      </c>
      <c r="E18" s="17">
        <v>29</v>
      </c>
      <c r="F18" s="17">
        <v>30</v>
      </c>
      <c r="G18" s="17">
        <v>57</v>
      </c>
      <c r="H18" s="17">
        <v>38</v>
      </c>
      <c r="I18" s="17">
        <v>26</v>
      </c>
      <c r="J18" s="17">
        <v>1</v>
      </c>
      <c r="K18" s="17">
        <v>0</v>
      </c>
      <c r="L18" s="17">
        <v>6</v>
      </c>
      <c r="M18" s="17">
        <v>7</v>
      </c>
      <c r="N18" s="17">
        <v>19</v>
      </c>
      <c r="O18" s="17">
        <v>32</v>
      </c>
      <c r="P18" s="17">
        <v>46</v>
      </c>
      <c r="Q18" s="17">
        <v>39</v>
      </c>
      <c r="AC18" s="21"/>
    </row>
    <row r="19" spans="1:31" s="126" customFormat="1" ht="24" customHeight="1" x14ac:dyDescent="0.15">
      <c r="A19" s="306"/>
      <c r="B19" s="17" t="s">
        <v>343</v>
      </c>
      <c r="C19" s="17">
        <v>63</v>
      </c>
      <c r="D19" s="17">
        <v>89</v>
      </c>
      <c r="E19" s="17">
        <v>20</v>
      </c>
      <c r="F19" s="17">
        <v>28</v>
      </c>
      <c r="G19" s="17">
        <v>42</v>
      </c>
      <c r="H19" s="17">
        <v>32</v>
      </c>
      <c r="I19" s="17">
        <v>88</v>
      </c>
      <c r="J19" s="17">
        <v>7</v>
      </c>
      <c r="K19" s="17">
        <v>1</v>
      </c>
      <c r="L19" s="17">
        <v>30</v>
      </c>
      <c r="M19" s="17">
        <v>39</v>
      </c>
      <c r="N19" s="17">
        <v>44</v>
      </c>
      <c r="O19" s="17">
        <v>68</v>
      </c>
      <c r="P19" s="17">
        <v>69</v>
      </c>
      <c r="Q19" s="17">
        <v>58</v>
      </c>
      <c r="AC19" s="21"/>
    </row>
    <row r="20" spans="1:31" s="126" customFormat="1" ht="24" customHeight="1" x14ac:dyDescent="0.15">
      <c r="A20" s="306"/>
      <c r="B20" s="17" t="s">
        <v>221</v>
      </c>
      <c r="C20" s="17">
        <v>146</v>
      </c>
      <c r="D20" s="17">
        <v>202</v>
      </c>
      <c r="E20" s="17">
        <v>59</v>
      </c>
      <c r="F20" s="17">
        <v>73</v>
      </c>
      <c r="G20" s="17">
        <v>108</v>
      </c>
      <c r="H20" s="17">
        <v>79</v>
      </c>
      <c r="I20" s="17">
        <v>123</v>
      </c>
      <c r="J20" s="17">
        <v>8</v>
      </c>
      <c r="K20" s="17">
        <v>1</v>
      </c>
      <c r="L20" s="17">
        <v>41</v>
      </c>
      <c r="M20" s="17">
        <v>54</v>
      </c>
      <c r="N20" s="17">
        <v>74</v>
      </c>
      <c r="O20" s="17">
        <v>120</v>
      </c>
      <c r="P20" s="17">
        <v>129</v>
      </c>
      <c r="Q20" s="17">
        <v>108</v>
      </c>
      <c r="AC20" s="21"/>
    </row>
    <row r="21" spans="1:31" s="126" customFormat="1" ht="24" customHeight="1" x14ac:dyDescent="0.15">
      <c r="A21" s="306"/>
    </row>
    <row r="22" spans="1:31" ht="24" customHeight="1" x14ac:dyDescent="0.15">
      <c r="A22" s="306"/>
      <c r="B22" s="286" t="s">
        <v>710</v>
      </c>
      <c r="C22" s="286"/>
      <c r="D22" s="286"/>
      <c r="E22" s="286"/>
      <c r="F22" s="286"/>
      <c r="G22" s="286"/>
      <c r="H22" s="286"/>
      <c r="I22" s="286"/>
      <c r="J22" s="286"/>
      <c r="K22" s="286"/>
      <c r="L22" s="286"/>
      <c r="M22" s="286"/>
      <c r="N22" s="286"/>
      <c r="O22" s="286"/>
      <c r="P22" s="286"/>
      <c r="Q22" s="286"/>
    </row>
    <row r="23" spans="1:31" ht="24" customHeight="1" x14ac:dyDescent="0.15">
      <c r="A23" s="306"/>
      <c r="B23" s="32" t="s">
        <v>775</v>
      </c>
      <c r="C23" s="32" t="s">
        <v>698</v>
      </c>
      <c r="D23" s="32" t="s">
        <v>699</v>
      </c>
      <c r="E23" s="32" t="s">
        <v>700</v>
      </c>
      <c r="F23" s="32" t="s">
        <v>701</v>
      </c>
      <c r="G23" s="32" t="s">
        <v>10</v>
      </c>
      <c r="H23" s="32" t="s">
        <v>702</v>
      </c>
      <c r="I23" s="32" t="s">
        <v>703</v>
      </c>
      <c r="J23" s="32" t="s">
        <v>25</v>
      </c>
      <c r="K23" s="32" t="s">
        <v>26</v>
      </c>
      <c r="L23" s="32" t="s">
        <v>704</v>
      </c>
      <c r="M23" s="32" t="s">
        <v>705</v>
      </c>
      <c r="N23" s="32" t="s">
        <v>706</v>
      </c>
      <c r="O23" s="32" t="s">
        <v>709</v>
      </c>
      <c r="P23" s="32" t="s">
        <v>707</v>
      </c>
      <c r="Q23" s="32" t="s">
        <v>708</v>
      </c>
    </row>
    <row r="24" spans="1:31" s="128" customFormat="1" ht="24" customHeight="1" x14ac:dyDescent="0.15">
      <c r="A24" s="306"/>
      <c r="B24" s="17" t="s">
        <v>220</v>
      </c>
      <c r="C24" s="17">
        <v>122</v>
      </c>
      <c r="D24" s="17">
        <v>105</v>
      </c>
      <c r="E24" s="17">
        <v>56</v>
      </c>
      <c r="F24" s="17">
        <v>65</v>
      </c>
      <c r="G24" s="17">
        <v>38</v>
      </c>
      <c r="H24" s="17">
        <v>32</v>
      </c>
      <c r="I24" s="17">
        <v>1</v>
      </c>
      <c r="J24" s="17">
        <v>1</v>
      </c>
      <c r="K24" s="17">
        <v>0</v>
      </c>
      <c r="L24" s="17">
        <v>0</v>
      </c>
      <c r="M24" s="17">
        <v>3</v>
      </c>
      <c r="N24" s="17">
        <v>20</v>
      </c>
      <c r="O24" s="17">
        <v>64</v>
      </c>
      <c r="P24" s="17">
        <v>9</v>
      </c>
      <c r="Q24" s="17">
        <v>36</v>
      </c>
    </row>
    <row r="25" spans="1:31" s="126" customFormat="1" ht="24" customHeight="1" x14ac:dyDescent="0.15">
      <c r="A25" s="306"/>
      <c r="B25" s="17" t="s">
        <v>219</v>
      </c>
      <c r="C25" s="17">
        <v>10</v>
      </c>
      <c r="D25" s="17">
        <v>6</v>
      </c>
      <c r="E25" s="17">
        <v>3</v>
      </c>
      <c r="F25" s="17">
        <v>2</v>
      </c>
      <c r="G25" s="17">
        <v>4</v>
      </c>
      <c r="H25" s="17">
        <v>1</v>
      </c>
      <c r="I25" s="17">
        <v>0</v>
      </c>
      <c r="J25" s="17">
        <v>0</v>
      </c>
      <c r="K25" s="17">
        <v>0</v>
      </c>
      <c r="L25" s="17">
        <v>0</v>
      </c>
      <c r="M25" s="17">
        <v>0</v>
      </c>
      <c r="N25" s="17">
        <v>0</v>
      </c>
      <c r="O25" s="17">
        <v>0</v>
      </c>
      <c r="P25" s="17">
        <v>0</v>
      </c>
      <c r="Q25" s="17">
        <v>4</v>
      </c>
      <c r="AC25" s="21"/>
      <c r="AD25" s="21"/>
      <c r="AE25" s="21"/>
    </row>
    <row r="26" spans="1:31" s="126" customFormat="1" ht="24" customHeight="1" x14ac:dyDescent="0.15">
      <c r="A26" s="306"/>
      <c r="B26" s="17" t="s">
        <v>343</v>
      </c>
      <c r="C26" s="17">
        <v>19</v>
      </c>
      <c r="D26" s="17">
        <v>18</v>
      </c>
      <c r="E26" s="17">
        <v>3</v>
      </c>
      <c r="F26" s="17">
        <v>8</v>
      </c>
      <c r="G26" s="17">
        <v>10</v>
      </c>
      <c r="H26" s="17">
        <v>8</v>
      </c>
      <c r="I26" s="17">
        <v>4</v>
      </c>
      <c r="J26" s="17">
        <v>0</v>
      </c>
      <c r="K26" s="17">
        <v>1</v>
      </c>
      <c r="L26" s="17">
        <v>1</v>
      </c>
      <c r="M26" s="17">
        <v>2</v>
      </c>
      <c r="N26" s="17">
        <v>3</v>
      </c>
      <c r="O26" s="17">
        <v>10</v>
      </c>
      <c r="P26" s="17">
        <v>2</v>
      </c>
      <c r="Q26" s="17">
        <v>6</v>
      </c>
      <c r="AC26" s="21"/>
      <c r="AD26" s="21"/>
      <c r="AE26" s="21"/>
    </row>
    <row r="27" spans="1:31" s="126" customFormat="1" ht="24" customHeight="1" x14ac:dyDescent="0.15">
      <c r="A27" s="306"/>
      <c r="B27" s="17" t="s">
        <v>221</v>
      </c>
      <c r="C27" s="17">
        <v>151</v>
      </c>
      <c r="D27" s="17">
        <v>129</v>
      </c>
      <c r="E27" s="17">
        <v>72</v>
      </c>
      <c r="F27" s="17">
        <v>75</v>
      </c>
      <c r="G27" s="17">
        <v>52</v>
      </c>
      <c r="H27" s="17">
        <v>41</v>
      </c>
      <c r="I27" s="17">
        <v>5</v>
      </c>
      <c r="J27" s="17">
        <v>1</v>
      </c>
      <c r="K27" s="17">
        <v>1</v>
      </c>
      <c r="L27" s="17">
        <v>1</v>
      </c>
      <c r="M27" s="17">
        <v>5</v>
      </c>
      <c r="N27" s="17">
        <v>23</v>
      </c>
      <c r="O27" s="17">
        <v>74</v>
      </c>
      <c r="P27" s="17">
        <v>11</v>
      </c>
      <c r="Q27" s="17">
        <v>46</v>
      </c>
      <c r="AC27" s="21"/>
      <c r="AD27" s="21"/>
      <c r="AE27" s="21"/>
    </row>
    <row r="28" spans="1:31" s="126" customFormat="1" ht="24" customHeight="1" x14ac:dyDescent="0.15">
      <c r="A28" s="306"/>
      <c r="B28" s="18"/>
      <c r="C28" s="18"/>
      <c r="D28" s="18"/>
      <c r="E28" s="18"/>
      <c r="F28" s="18"/>
      <c r="G28" s="18"/>
      <c r="H28" s="18"/>
      <c r="I28" s="18"/>
      <c r="J28" s="18"/>
      <c r="K28" s="18"/>
      <c r="L28" s="18"/>
      <c r="M28" s="18"/>
      <c r="N28" s="18"/>
      <c r="O28" s="18"/>
      <c r="P28" s="18"/>
      <c r="Q28" s="18"/>
      <c r="AC28" s="21"/>
      <c r="AD28" s="21"/>
      <c r="AE28" s="21"/>
    </row>
    <row r="29" spans="1:31" s="126" customFormat="1" ht="24" customHeight="1" x14ac:dyDescent="0.15">
      <c r="A29" s="306"/>
      <c r="B29" s="339" t="s">
        <v>1349</v>
      </c>
      <c r="C29" s="340"/>
      <c r="D29" s="340"/>
      <c r="E29" s="340"/>
      <c r="F29" s="340"/>
      <c r="G29" s="340"/>
      <c r="H29" s="340"/>
      <c r="I29" s="340"/>
      <c r="J29" s="340"/>
      <c r="K29" s="340"/>
      <c r="L29" s="340"/>
      <c r="M29" s="340"/>
      <c r="N29" s="340"/>
      <c r="O29" s="340"/>
      <c r="P29" s="340"/>
      <c r="Q29" s="341"/>
      <c r="R29" s="328" t="s">
        <v>716</v>
      </c>
      <c r="S29" s="129"/>
      <c r="T29" s="122"/>
      <c r="U29" s="122"/>
      <c r="V29" s="122"/>
      <c r="AC29" s="21"/>
      <c r="AD29" s="21"/>
      <c r="AE29" s="21"/>
    </row>
    <row r="30" spans="1:31" s="126" customFormat="1" ht="24" customHeight="1" x14ac:dyDescent="0.15">
      <c r="A30" s="306"/>
      <c r="B30" s="133"/>
      <c r="C30" s="134" t="s">
        <v>698</v>
      </c>
      <c r="D30" s="134" t="s">
        <v>699</v>
      </c>
      <c r="E30" s="134" t="s">
        <v>700</v>
      </c>
      <c r="F30" s="134" t="s">
        <v>701</v>
      </c>
      <c r="G30" s="134" t="s">
        <v>10</v>
      </c>
      <c r="H30" s="134" t="s">
        <v>702</v>
      </c>
      <c r="I30" s="134" t="s">
        <v>703</v>
      </c>
      <c r="J30" s="134" t="s">
        <v>25</v>
      </c>
      <c r="K30" s="134" t="s">
        <v>26</v>
      </c>
      <c r="L30" s="134" t="s">
        <v>704</v>
      </c>
      <c r="M30" s="134" t="s">
        <v>705</v>
      </c>
      <c r="N30" s="134" t="s">
        <v>706</v>
      </c>
      <c r="O30" s="134" t="s">
        <v>709</v>
      </c>
      <c r="P30" s="134" t="s">
        <v>707</v>
      </c>
      <c r="Q30" s="134" t="s">
        <v>708</v>
      </c>
      <c r="R30" s="329"/>
      <c r="S30" s="129"/>
      <c r="T30" s="129"/>
      <c r="U30" s="129"/>
      <c r="V30" s="129"/>
      <c r="AC30" s="21"/>
      <c r="AD30" s="21"/>
      <c r="AE30" s="21"/>
    </row>
    <row r="31" spans="1:31" s="126" customFormat="1" ht="24" customHeight="1" x14ac:dyDescent="0.15">
      <c r="A31" s="306"/>
      <c r="B31" s="135" t="s">
        <v>455</v>
      </c>
      <c r="C31" s="135">
        <v>191</v>
      </c>
      <c r="D31" s="135">
        <v>182</v>
      </c>
      <c r="E31" s="135">
        <v>74</v>
      </c>
      <c r="F31" s="135">
        <v>9</v>
      </c>
      <c r="G31" s="135">
        <v>79</v>
      </c>
      <c r="H31" s="135">
        <v>71</v>
      </c>
      <c r="I31" s="135">
        <v>73</v>
      </c>
      <c r="J31" s="135">
        <v>2</v>
      </c>
      <c r="K31" s="135">
        <v>3</v>
      </c>
      <c r="L31" s="135">
        <v>22</v>
      </c>
      <c r="M31" s="135">
        <v>35</v>
      </c>
      <c r="N31" s="135">
        <v>2</v>
      </c>
      <c r="O31" s="135">
        <v>85</v>
      </c>
      <c r="P31" s="135">
        <v>89</v>
      </c>
      <c r="Q31" s="135">
        <v>47</v>
      </c>
      <c r="R31" s="135">
        <v>964</v>
      </c>
      <c r="S31" s="122"/>
      <c r="T31" s="129"/>
      <c r="U31" s="129"/>
      <c r="V31" s="129"/>
      <c r="AC31" s="21"/>
      <c r="AD31" s="21"/>
      <c r="AE31" s="21"/>
    </row>
    <row r="32" spans="1:31" s="126" customFormat="1" ht="24" customHeight="1" x14ac:dyDescent="0.15">
      <c r="A32" s="306"/>
      <c r="B32" s="136" t="s">
        <v>456</v>
      </c>
      <c r="C32" s="135">
        <v>73</v>
      </c>
      <c r="D32" s="135">
        <v>61</v>
      </c>
      <c r="E32" s="135">
        <v>34</v>
      </c>
      <c r="F32" s="135">
        <v>9</v>
      </c>
      <c r="G32" s="135">
        <v>14</v>
      </c>
      <c r="H32" s="135">
        <v>20</v>
      </c>
      <c r="I32" s="135">
        <v>4</v>
      </c>
      <c r="J32" s="135">
        <v>32</v>
      </c>
      <c r="K32" s="135">
        <v>19</v>
      </c>
      <c r="L32" s="135">
        <v>5</v>
      </c>
      <c r="M32" s="135">
        <v>1</v>
      </c>
      <c r="N32" s="135">
        <v>4</v>
      </c>
      <c r="O32" s="135">
        <v>36</v>
      </c>
      <c r="P32" s="135">
        <v>14</v>
      </c>
      <c r="Q32" s="135">
        <v>29</v>
      </c>
      <c r="R32" s="135">
        <v>355</v>
      </c>
      <c r="S32" s="122"/>
      <c r="T32" s="129"/>
      <c r="U32" s="129"/>
      <c r="V32" s="129"/>
      <c r="AC32" s="21"/>
      <c r="AD32" s="21"/>
      <c r="AE32" s="21"/>
    </row>
    <row r="33" spans="1:31" s="126" customFormat="1" ht="24" customHeight="1" x14ac:dyDescent="0.15">
      <c r="A33" s="306"/>
      <c r="B33" s="136" t="s">
        <v>0</v>
      </c>
      <c r="C33" s="135">
        <v>146</v>
      </c>
      <c r="D33" s="135">
        <v>202</v>
      </c>
      <c r="E33" s="135">
        <v>59</v>
      </c>
      <c r="F33" s="135">
        <v>73</v>
      </c>
      <c r="G33" s="135">
        <v>108</v>
      </c>
      <c r="H33" s="135">
        <v>79</v>
      </c>
      <c r="I33" s="135">
        <v>123</v>
      </c>
      <c r="J33" s="135">
        <v>8</v>
      </c>
      <c r="K33" s="135">
        <v>1</v>
      </c>
      <c r="L33" s="135">
        <v>41</v>
      </c>
      <c r="M33" s="135">
        <v>54</v>
      </c>
      <c r="N33" s="135">
        <v>74</v>
      </c>
      <c r="O33" s="135">
        <v>120</v>
      </c>
      <c r="P33" s="135">
        <v>129</v>
      </c>
      <c r="Q33" s="135">
        <v>108</v>
      </c>
      <c r="R33" s="135">
        <v>1325</v>
      </c>
      <c r="S33" s="129"/>
      <c r="T33" s="129"/>
      <c r="U33" s="129"/>
      <c r="V33" s="129"/>
      <c r="AC33" s="21"/>
      <c r="AD33" s="21"/>
      <c r="AE33" s="21"/>
    </row>
    <row r="34" spans="1:31" s="126" customFormat="1" ht="24" customHeight="1" x14ac:dyDescent="0.15">
      <c r="A34" s="306"/>
      <c r="B34" s="135" t="s">
        <v>457</v>
      </c>
      <c r="C34" s="135">
        <v>151</v>
      </c>
      <c r="D34" s="135">
        <v>129</v>
      </c>
      <c r="E34" s="135">
        <v>72</v>
      </c>
      <c r="F34" s="135">
        <v>75</v>
      </c>
      <c r="G34" s="135">
        <v>52</v>
      </c>
      <c r="H34" s="135">
        <v>41</v>
      </c>
      <c r="I34" s="135">
        <v>5</v>
      </c>
      <c r="J34" s="135">
        <v>1</v>
      </c>
      <c r="K34" s="135">
        <v>1</v>
      </c>
      <c r="L34" s="135">
        <v>1</v>
      </c>
      <c r="M34" s="135">
        <v>5</v>
      </c>
      <c r="N34" s="135">
        <v>23</v>
      </c>
      <c r="O34" s="135">
        <v>74</v>
      </c>
      <c r="P34" s="135">
        <v>11</v>
      </c>
      <c r="Q34" s="135">
        <v>46</v>
      </c>
      <c r="R34" s="135">
        <v>687</v>
      </c>
      <c r="AC34" s="21"/>
      <c r="AD34" s="21"/>
      <c r="AE34" s="21"/>
    </row>
    <row r="35" spans="1:31" s="126" customFormat="1" ht="24" customHeight="1" x14ac:dyDescent="0.15">
      <c r="A35" s="306"/>
      <c r="B35" s="339" t="s">
        <v>1350</v>
      </c>
      <c r="C35" s="340"/>
      <c r="D35" s="340"/>
      <c r="E35" s="340"/>
      <c r="F35" s="340"/>
      <c r="G35" s="340"/>
      <c r="H35" s="340"/>
      <c r="I35" s="340"/>
      <c r="J35" s="340"/>
      <c r="K35" s="340"/>
      <c r="L35" s="340"/>
      <c r="M35" s="340"/>
      <c r="N35" s="340"/>
      <c r="O35" s="340"/>
      <c r="P35" s="340"/>
      <c r="Q35" s="341"/>
      <c r="R35" s="328" t="s">
        <v>716</v>
      </c>
      <c r="AC35" s="21"/>
      <c r="AD35" s="21"/>
      <c r="AE35" s="21"/>
    </row>
    <row r="36" spans="1:31" s="126" customFormat="1" ht="24" customHeight="1" x14ac:dyDescent="0.15">
      <c r="A36" s="306"/>
      <c r="B36" s="133"/>
      <c r="C36" s="134" t="s">
        <v>698</v>
      </c>
      <c r="D36" s="134" t="s">
        <v>699</v>
      </c>
      <c r="E36" s="134" t="s">
        <v>700</v>
      </c>
      <c r="F36" s="134" t="s">
        <v>701</v>
      </c>
      <c r="G36" s="134" t="s">
        <v>10</v>
      </c>
      <c r="H36" s="134" t="s">
        <v>702</v>
      </c>
      <c r="I36" s="134" t="s">
        <v>703</v>
      </c>
      <c r="J36" s="134" t="s">
        <v>25</v>
      </c>
      <c r="K36" s="134" t="s">
        <v>26</v>
      </c>
      <c r="L36" s="134" t="s">
        <v>704</v>
      </c>
      <c r="M36" s="134" t="s">
        <v>705</v>
      </c>
      <c r="N36" s="134" t="s">
        <v>706</v>
      </c>
      <c r="O36" s="134" t="s">
        <v>709</v>
      </c>
      <c r="P36" s="134" t="s">
        <v>707</v>
      </c>
      <c r="Q36" s="134" t="s">
        <v>708</v>
      </c>
      <c r="R36" s="329"/>
      <c r="AC36" s="21"/>
      <c r="AD36" s="21"/>
      <c r="AE36" s="21"/>
    </row>
    <row r="37" spans="1:31" s="126" customFormat="1" ht="24" customHeight="1" x14ac:dyDescent="0.15">
      <c r="A37" s="306"/>
      <c r="B37" s="135" t="s">
        <v>455</v>
      </c>
      <c r="C37" s="135">
        <v>19.8</v>
      </c>
      <c r="D37" s="135">
        <v>18.899999999999999</v>
      </c>
      <c r="E37" s="135">
        <v>7.7</v>
      </c>
      <c r="F37" s="135">
        <v>0.9</v>
      </c>
      <c r="G37" s="135">
        <v>8.1999999999999993</v>
      </c>
      <c r="H37" s="135">
        <v>7.2</v>
      </c>
      <c r="I37" s="135">
        <v>7.6</v>
      </c>
      <c r="J37" s="135">
        <v>0.2</v>
      </c>
      <c r="K37" s="135">
        <v>0.3</v>
      </c>
      <c r="L37" s="135">
        <v>2.2999999999999998</v>
      </c>
      <c r="M37" s="135">
        <v>3.6</v>
      </c>
      <c r="N37" s="135">
        <v>0.2</v>
      </c>
      <c r="O37" s="135">
        <v>8.8000000000000007</v>
      </c>
      <c r="P37" s="135">
        <v>9.1999999999999993</v>
      </c>
      <c r="Q37" s="135">
        <v>4.9000000000000004</v>
      </c>
      <c r="R37" s="135">
        <v>100</v>
      </c>
      <c r="AC37" s="21"/>
      <c r="AD37" s="21"/>
      <c r="AE37" s="21"/>
    </row>
    <row r="38" spans="1:31" s="126" customFormat="1" ht="24" customHeight="1" x14ac:dyDescent="0.15">
      <c r="A38" s="306"/>
      <c r="B38" s="136" t="s">
        <v>456</v>
      </c>
      <c r="C38" s="135">
        <v>20.6</v>
      </c>
      <c r="D38" s="135">
        <v>17.2</v>
      </c>
      <c r="E38" s="135">
        <v>9.6</v>
      </c>
      <c r="F38" s="135">
        <v>2.5</v>
      </c>
      <c r="G38" s="135">
        <v>3.9</v>
      </c>
      <c r="H38" s="135">
        <v>5.6</v>
      </c>
      <c r="I38" s="135">
        <v>1.1000000000000001</v>
      </c>
      <c r="J38" s="135">
        <v>9</v>
      </c>
      <c r="K38" s="135">
        <v>5.4</v>
      </c>
      <c r="L38" s="135">
        <v>1.4</v>
      </c>
      <c r="M38" s="135">
        <v>0.3</v>
      </c>
      <c r="N38" s="135">
        <v>1.1000000000000001</v>
      </c>
      <c r="O38" s="135">
        <v>10.1</v>
      </c>
      <c r="P38" s="135">
        <v>3.9</v>
      </c>
      <c r="Q38" s="135">
        <v>8.1999999999999993</v>
      </c>
      <c r="R38" s="135">
        <v>100</v>
      </c>
      <c r="AC38" s="21"/>
      <c r="AD38" s="21"/>
      <c r="AE38" s="21"/>
    </row>
    <row r="39" spans="1:31" s="126" customFormat="1" ht="24" customHeight="1" x14ac:dyDescent="0.15">
      <c r="A39" s="306"/>
      <c r="B39" s="136" t="s">
        <v>0</v>
      </c>
      <c r="C39" s="135">
        <v>11</v>
      </c>
      <c r="D39" s="135">
        <v>15.2</v>
      </c>
      <c r="E39" s="135">
        <v>4.5</v>
      </c>
      <c r="F39" s="135">
        <v>5.5</v>
      </c>
      <c r="G39" s="135">
        <v>8.1999999999999993</v>
      </c>
      <c r="H39" s="135">
        <v>6</v>
      </c>
      <c r="I39" s="135">
        <v>9.3000000000000007</v>
      </c>
      <c r="J39" s="135">
        <v>0.6</v>
      </c>
      <c r="K39" s="135">
        <v>0.1</v>
      </c>
      <c r="L39" s="135">
        <v>3.1</v>
      </c>
      <c r="M39" s="135">
        <v>4.0999999999999996</v>
      </c>
      <c r="N39" s="135">
        <v>5.6</v>
      </c>
      <c r="O39" s="135">
        <v>9.1</v>
      </c>
      <c r="P39" s="135">
        <v>9.6999999999999993</v>
      </c>
      <c r="Q39" s="135">
        <v>8.1999999999999993</v>
      </c>
      <c r="R39" s="135">
        <v>100</v>
      </c>
      <c r="AC39" s="21"/>
      <c r="AD39" s="21"/>
      <c r="AE39" s="21"/>
    </row>
    <row r="40" spans="1:31" s="126" customFormat="1" ht="24" customHeight="1" x14ac:dyDescent="0.15">
      <c r="A40" s="306"/>
      <c r="B40" s="135" t="s">
        <v>457</v>
      </c>
      <c r="C40" s="135">
        <v>22</v>
      </c>
      <c r="D40" s="135">
        <v>18.8</v>
      </c>
      <c r="E40" s="135">
        <v>10.5</v>
      </c>
      <c r="F40" s="135">
        <v>10.9</v>
      </c>
      <c r="G40" s="135">
        <v>7.6</v>
      </c>
      <c r="H40" s="135">
        <v>6</v>
      </c>
      <c r="I40" s="135">
        <v>0.7</v>
      </c>
      <c r="J40" s="135">
        <v>0.1</v>
      </c>
      <c r="K40" s="135">
        <v>0.1</v>
      </c>
      <c r="L40" s="135">
        <v>0.1</v>
      </c>
      <c r="M40" s="135">
        <v>0.7</v>
      </c>
      <c r="N40" s="135">
        <v>3.3</v>
      </c>
      <c r="O40" s="135">
        <v>10.8</v>
      </c>
      <c r="P40" s="135">
        <v>1.6</v>
      </c>
      <c r="Q40" s="135">
        <v>6.7</v>
      </c>
      <c r="R40" s="135">
        <v>100</v>
      </c>
      <c r="AC40" s="21"/>
      <c r="AD40" s="21"/>
      <c r="AE40" s="21"/>
    </row>
    <row r="41" spans="1:31" s="126" customFormat="1" ht="24" customHeight="1" x14ac:dyDescent="0.15">
      <c r="A41" s="306"/>
      <c r="B41" s="247"/>
      <c r="C41" s="246"/>
      <c r="D41" s="246"/>
      <c r="E41" s="246"/>
      <c r="F41" s="246"/>
      <c r="G41" s="246"/>
      <c r="H41" s="246"/>
      <c r="I41" s="246"/>
      <c r="J41" s="246"/>
      <c r="K41" s="246"/>
      <c r="L41" s="246"/>
      <c r="M41" s="246"/>
      <c r="N41" s="246"/>
      <c r="O41" s="246"/>
      <c r="P41" s="246"/>
      <c r="Q41" s="98"/>
      <c r="R41" s="98"/>
      <c r="AC41" s="21"/>
      <c r="AD41" s="21"/>
      <c r="AE41" s="21"/>
    </row>
    <row r="42" spans="1:31" s="126" customFormat="1" ht="24" customHeight="1" x14ac:dyDescent="0.15">
      <c r="A42" s="306"/>
      <c r="B42" s="330" t="s">
        <v>802</v>
      </c>
      <c r="C42" s="331"/>
      <c r="D42" s="331"/>
      <c r="E42" s="331"/>
      <c r="F42" s="331"/>
      <c r="G42" s="331"/>
      <c r="H42" s="331"/>
      <c r="I42" s="331"/>
      <c r="J42" s="332"/>
      <c r="L42" s="330" t="s">
        <v>803</v>
      </c>
      <c r="M42" s="331"/>
      <c r="N42" s="331"/>
      <c r="O42" s="331"/>
      <c r="P42" s="331"/>
      <c r="Q42" s="331"/>
      <c r="R42" s="331"/>
      <c r="S42" s="331"/>
      <c r="T42" s="332"/>
      <c r="AC42" s="21"/>
      <c r="AD42" s="21"/>
      <c r="AE42" s="21"/>
    </row>
    <row r="43" spans="1:31" s="126" customFormat="1" ht="24" customHeight="1" x14ac:dyDescent="0.15">
      <c r="A43" s="306"/>
      <c r="B43" s="134" t="s">
        <v>801</v>
      </c>
      <c r="C43" s="134" t="s">
        <v>698</v>
      </c>
      <c r="D43" s="134" t="s">
        <v>771</v>
      </c>
      <c r="E43" s="134" t="s">
        <v>10</v>
      </c>
      <c r="F43" s="134" t="s">
        <v>702</v>
      </c>
      <c r="G43" s="134" t="s">
        <v>25</v>
      </c>
      <c r="H43" s="134" t="s">
        <v>26</v>
      </c>
      <c r="I43" s="134" t="s">
        <v>27</v>
      </c>
      <c r="J43" s="134" t="s">
        <v>772</v>
      </c>
      <c r="L43" s="134" t="s">
        <v>801</v>
      </c>
      <c r="M43" s="134" t="s">
        <v>698</v>
      </c>
      <c r="N43" s="134" t="s">
        <v>771</v>
      </c>
      <c r="O43" s="134" t="s">
        <v>10</v>
      </c>
      <c r="P43" s="134" t="s">
        <v>702</v>
      </c>
      <c r="Q43" s="134" t="s">
        <v>25</v>
      </c>
      <c r="R43" s="134" t="s">
        <v>26</v>
      </c>
      <c r="S43" s="134" t="s">
        <v>27</v>
      </c>
      <c r="T43" s="134" t="s">
        <v>772</v>
      </c>
      <c r="AC43" s="21"/>
      <c r="AD43" s="21"/>
      <c r="AE43" s="21"/>
    </row>
    <row r="44" spans="1:31" s="126" customFormat="1" ht="24" customHeight="1" x14ac:dyDescent="0.15">
      <c r="A44" s="306"/>
      <c r="B44" s="135" t="s">
        <v>455</v>
      </c>
      <c r="C44" s="135">
        <v>191</v>
      </c>
      <c r="D44" s="135">
        <v>265</v>
      </c>
      <c r="E44" s="135">
        <v>79</v>
      </c>
      <c r="F44" s="135">
        <v>71</v>
      </c>
      <c r="G44" s="135">
        <v>2</v>
      </c>
      <c r="H44" s="135">
        <v>3</v>
      </c>
      <c r="I44" s="135">
        <v>57</v>
      </c>
      <c r="J44" s="135">
        <v>223</v>
      </c>
      <c r="L44" s="135" t="s">
        <v>455</v>
      </c>
      <c r="M44" s="137">
        <f>191*100/891</f>
        <v>21.43658810325477</v>
      </c>
      <c r="N44" s="137">
        <f>265*100/891</f>
        <v>29.741863075196409</v>
      </c>
      <c r="O44" s="137">
        <f>79*100/891</f>
        <v>8.8664421997755323</v>
      </c>
      <c r="P44" s="137">
        <f>71*100/891</f>
        <v>7.9685746352413016</v>
      </c>
      <c r="Q44" s="137">
        <f>2*100/891</f>
        <v>0.22446689113355781</v>
      </c>
      <c r="R44" s="137">
        <f>3*100/891</f>
        <v>0.33670033670033672</v>
      </c>
      <c r="S44" s="137">
        <f>57*100/891</f>
        <v>6.3973063973063971</v>
      </c>
      <c r="T44" s="137">
        <f>223*100/891</f>
        <v>25.028058361391693</v>
      </c>
      <c r="AC44" s="21"/>
      <c r="AD44" s="21"/>
      <c r="AE44" s="21"/>
    </row>
    <row r="45" spans="1:31" s="126" customFormat="1" ht="24" customHeight="1" x14ac:dyDescent="0.15">
      <c r="A45" s="306"/>
      <c r="B45" s="136" t="s">
        <v>456</v>
      </c>
      <c r="C45" s="135">
        <v>73</v>
      </c>
      <c r="D45" s="135">
        <v>104</v>
      </c>
      <c r="E45" s="135">
        <v>14</v>
      </c>
      <c r="F45" s="135">
        <v>20</v>
      </c>
      <c r="G45" s="135">
        <v>32</v>
      </c>
      <c r="H45" s="135">
        <v>19</v>
      </c>
      <c r="I45" s="135">
        <v>5</v>
      </c>
      <c r="J45" s="135">
        <v>83</v>
      </c>
      <c r="L45" s="136" t="s">
        <v>456</v>
      </c>
      <c r="M45" s="137">
        <f>73*100/350</f>
        <v>20.857142857142858</v>
      </c>
      <c r="N45" s="137">
        <f>104*100/350</f>
        <v>29.714285714285715</v>
      </c>
      <c r="O45" s="137">
        <f>14*100/350</f>
        <v>4</v>
      </c>
      <c r="P45" s="137">
        <f>20*100/350</f>
        <v>5.7142857142857144</v>
      </c>
      <c r="Q45" s="137">
        <f>32*100/350</f>
        <v>9.1428571428571423</v>
      </c>
      <c r="R45" s="137">
        <f>19*100/350</f>
        <v>5.4285714285714288</v>
      </c>
      <c r="S45" s="137">
        <f>5*100/350</f>
        <v>1.4285714285714286</v>
      </c>
      <c r="T45" s="137">
        <f>83*100/350</f>
        <v>23.714285714285715</v>
      </c>
      <c r="AC45" s="21"/>
      <c r="AD45" s="21"/>
      <c r="AE45" s="21"/>
    </row>
    <row r="46" spans="1:31" s="126" customFormat="1" ht="24" customHeight="1" x14ac:dyDescent="0.15">
      <c r="A46" s="306"/>
      <c r="B46" s="136" t="s">
        <v>0</v>
      </c>
      <c r="C46" s="135">
        <v>146</v>
      </c>
      <c r="D46" s="135">
        <v>334</v>
      </c>
      <c r="E46" s="135">
        <v>108</v>
      </c>
      <c r="F46" s="135">
        <v>79</v>
      </c>
      <c r="G46" s="135">
        <v>8</v>
      </c>
      <c r="H46" s="135">
        <v>1</v>
      </c>
      <c r="I46" s="135">
        <v>128</v>
      </c>
      <c r="J46" s="135">
        <v>431</v>
      </c>
      <c r="L46" s="136" t="s">
        <v>0</v>
      </c>
      <c r="M46" s="137">
        <f>146*100/1235</f>
        <v>11.821862348178138</v>
      </c>
      <c r="N46" s="137">
        <f>334*100/1235</f>
        <v>27.044534412955464</v>
      </c>
      <c r="O46" s="137">
        <f>108*100/1235</f>
        <v>8.7449392712550615</v>
      </c>
      <c r="P46" s="137">
        <f>79*100/1235</f>
        <v>6.3967611336032393</v>
      </c>
      <c r="Q46" s="137">
        <f>8*100/1235</f>
        <v>0.64777327935222673</v>
      </c>
      <c r="R46" s="137">
        <f>1*100/1235</f>
        <v>8.0971659919028341E-2</v>
      </c>
      <c r="S46" s="137">
        <f>128*100/1235</f>
        <v>10.364372469635628</v>
      </c>
      <c r="T46" s="137">
        <f>431*100/1235</f>
        <v>34.898785425101217</v>
      </c>
      <c r="AC46" s="21"/>
      <c r="AD46" s="21"/>
      <c r="AE46" s="21"/>
    </row>
    <row r="47" spans="1:31" s="126" customFormat="1" ht="24" customHeight="1" x14ac:dyDescent="0.15">
      <c r="A47" s="306"/>
      <c r="B47" s="135" t="s">
        <v>457</v>
      </c>
      <c r="C47" s="135">
        <v>151</v>
      </c>
      <c r="D47" s="135">
        <v>276</v>
      </c>
      <c r="E47" s="135">
        <v>52</v>
      </c>
      <c r="F47" s="135">
        <v>41</v>
      </c>
      <c r="G47" s="135">
        <v>1</v>
      </c>
      <c r="H47" s="135">
        <v>1</v>
      </c>
      <c r="I47" s="135">
        <v>28</v>
      </c>
      <c r="J47" s="135">
        <v>154</v>
      </c>
      <c r="L47" s="135" t="s">
        <v>457</v>
      </c>
      <c r="M47" s="137">
        <f>151*100/704</f>
        <v>21.448863636363637</v>
      </c>
      <c r="N47" s="137">
        <f>276*100/704</f>
        <v>39.204545454545453</v>
      </c>
      <c r="O47" s="137">
        <f>52*100/704</f>
        <v>7.3863636363636367</v>
      </c>
      <c r="P47" s="137">
        <f>41*100/704</f>
        <v>5.8238636363636367</v>
      </c>
      <c r="Q47" s="137">
        <f>1*100/704</f>
        <v>0.14204545454545456</v>
      </c>
      <c r="R47" s="137">
        <f>1*100/704</f>
        <v>0.14204545454545456</v>
      </c>
      <c r="S47" s="137">
        <f>28*100/704</f>
        <v>3.9772727272727271</v>
      </c>
      <c r="T47" s="137">
        <f>154*100/704</f>
        <v>21.875</v>
      </c>
      <c r="AC47" s="21"/>
      <c r="AD47" s="21"/>
      <c r="AE47" s="21"/>
    </row>
    <row r="48" spans="1:31" s="126" customFormat="1" ht="24" customHeight="1" x14ac:dyDescent="0.15">
      <c r="A48" s="34"/>
      <c r="B48" s="18"/>
      <c r="C48" s="18"/>
      <c r="D48" s="18"/>
      <c r="E48" s="18"/>
      <c r="F48" s="18"/>
      <c r="G48" s="18"/>
      <c r="H48" s="18"/>
      <c r="I48" s="18"/>
      <c r="J48" s="18"/>
      <c r="K48" s="18"/>
      <c r="L48" s="51"/>
      <c r="M48" s="51"/>
      <c r="N48" s="51"/>
      <c r="O48" s="51"/>
      <c r="P48" s="51"/>
      <c r="Q48" s="51"/>
      <c r="R48" s="51"/>
      <c r="S48" s="51"/>
      <c r="AC48" s="21"/>
      <c r="AD48" s="21"/>
      <c r="AE48" s="21"/>
    </row>
    <row r="49" spans="1:31" s="126" customFormat="1" ht="24" customHeight="1" x14ac:dyDescent="0.15">
      <c r="A49" s="315" t="s">
        <v>811</v>
      </c>
      <c r="B49" s="307" t="s">
        <v>350</v>
      </c>
      <c r="C49" s="308"/>
      <c r="D49" s="308"/>
      <c r="E49" s="308"/>
      <c r="F49" s="308"/>
      <c r="G49" s="308"/>
      <c r="H49" s="308"/>
      <c r="I49" s="308"/>
      <c r="J49" s="309"/>
      <c r="K49" s="18"/>
      <c r="L49" s="18"/>
      <c r="M49" s="18"/>
      <c r="N49" s="18"/>
      <c r="O49" s="18"/>
      <c r="P49" s="18"/>
      <c r="Q49" s="18"/>
      <c r="AC49" s="21"/>
      <c r="AD49" s="21"/>
      <c r="AE49" s="21"/>
    </row>
    <row r="50" spans="1:31" s="126" customFormat="1" ht="24" customHeight="1" x14ac:dyDescent="0.15">
      <c r="A50" s="306"/>
      <c r="B50" s="130"/>
      <c r="C50" s="32" t="s">
        <v>698</v>
      </c>
      <c r="D50" s="32" t="s">
        <v>771</v>
      </c>
      <c r="E50" s="32" t="s">
        <v>10</v>
      </c>
      <c r="F50" s="32" t="s">
        <v>702</v>
      </c>
      <c r="G50" s="32" t="s">
        <v>25</v>
      </c>
      <c r="H50" s="32" t="s">
        <v>26</v>
      </c>
      <c r="I50" s="32" t="s">
        <v>773</v>
      </c>
      <c r="J50" s="32" t="s">
        <v>772</v>
      </c>
      <c r="K50" s="18"/>
      <c r="L50" s="18"/>
      <c r="M50" s="18"/>
      <c r="N50" s="18"/>
      <c r="O50" s="18"/>
      <c r="P50" s="18"/>
      <c r="Q50" s="18"/>
      <c r="AC50" s="21"/>
      <c r="AD50" s="21"/>
      <c r="AE50" s="21"/>
    </row>
    <row r="51" spans="1:31" s="126" customFormat="1" ht="24" customHeight="1" x14ac:dyDescent="0.15">
      <c r="A51" s="306"/>
      <c r="B51" s="17" t="s">
        <v>220</v>
      </c>
      <c r="C51" s="17">
        <v>24</v>
      </c>
      <c r="D51" s="17">
        <v>41</v>
      </c>
      <c r="E51" s="17">
        <v>5</v>
      </c>
      <c r="F51" s="17">
        <v>9</v>
      </c>
      <c r="G51" s="17">
        <v>0</v>
      </c>
      <c r="H51" s="17">
        <v>0</v>
      </c>
      <c r="I51" s="17">
        <v>12</v>
      </c>
      <c r="J51" s="17">
        <v>46</v>
      </c>
      <c r="K51" s="18"/>
      <c r="L51" s="18"/>
      <c r="M51" s="18"/>
      <c r="N51" s="18"/>
      <c r="O51" s="18"/>
      <c r="P51" s="18"/>
      <c r="Q51" s="18"/>
      <c r="AC51" s="21"/>
      <c r="AD51" s="21"/>
      <c r="AE51" s="21"/>
    </row>
    <row r="52" spans="1:31" s="126" customFormat="1" ht="24" customHeight="1" x14ac:dyDescent="0.15">
      <c r="A52" s="306"/>
      <c r="B52" s="17" t="s">
        <v>219</v>
      </c>
      <c r="C52" s="17">
        <v>87</v>
      </c>
      <c r="D52" s="17">
        <v>158</v>
      </c>
      <c r="E52" s="17">
        <v>40</v>
      </c>
      <c r="F52" s="17">
        <v>21</v>
      </c>
      <c r="G52" s="17">
        <v>0</v>
      </c>
      <c r="H52" s="17">
        <v>0</v>
      </c>
      <c r="I52" s="17">
        <v>1</v>
      </c>
      <c r="J52" s="17">
        <v>40</v>
      </c>
      <c r="K52" s="18"/>
      <c r="L52" s="18"/>
      <c r="M52" s="18"/>
      <c r="N52" s="18"/>
      <c r="O52" s="18"/>
      <c r="P52" s="18"/>
      <c r="Q52" s="18"/>
      <c r="AC52" s="21"/>
      <c r="AD52" s="21"/>
      <c r="AE52" s="21"/>
    </row>
    <row r="53" spans="1:31" s="126" customFormat="1" ht="24" customHeight="1" x14ac:dyDescent="0.15">
      <c r="A53" s="306"/>
      <c r="B53" s="17" t="s">
        <v>343</v>
      </c>
      <c r="C53" s="17">
        <v>79</v>
      </c>
      <c r="D53" s="17">
        <v>144</v>
      </c>
      <c r="E53" s="17">
        <v>34</v>
      </c>
      <c r="F53" s="17">
        <v>40</v>
      </c>
      <c r="G53" s="17">
        <v>2</v>
      </c>
      <c r="H53" s="17">
        <v>3</v>
      </c>
      <c r="I53" s="17">
        <v>44</v>
      </c>
      <c r="J53" s="17">
        <v>136</v>
      </c>
      <c r="K53" s="18"/>
      <c r="L53" s="18"/>
      <c r="M53" s="18"/>
      <c r="N53" s="18"/>
      <c r="O53" s="18"/>
      <c r="P53" s="18"/>
      <c r="Q53" s="18"/>
      <c r="AC53" s="21"/>
      <c r="AD53" s="21"/>
      <c r="AE53" s="21"/>
    </row>
    <row r="54" spans="1:31" s="126" customFormat="1" ht="24" customHeight="1" x14ac:dyDescent="0.15">
      <c r="A54" s="306"/>
      <c r="B54" s="21"/>
      <c r="C54" s="21"/>
      <c r="D54" s="21"/>
      <c r="E54" s="21"/>
      <c r="F54" s="21"/>
      <c r="K54" s="18"/>
      <c r="L54" s="18"/>
      <c r="M54" s="18"/>
      <c r="N54" s="18"/>
      <c r="O54" s="18"/>
      <c r="P54" s="18"/>
      <c r="Q54" s="18"/>
      <c r="AC54" s="21"/>
      <c r="AD54" s="21"/>
      <c r="AE54" s="21"/>
    </row>
    <row r="55" spans="1:31" s="126" customFormat="1" ht="24" customHeight="1" x14ac:dyDescent="0.15">
      <c r="A55" s="306"/>
      <c r="B55" s="307" t="s">
        <v>352</v>
      </c>
      <c r="C55" s="308"/>
      <c r="D55" s="308"/>
      <c r="E55" s="308"/>
      <c r="F55" s="308"/>
      <c r="G55" s="308"/>
      <c r="H55" s="308"/>
      <c r="I55" s="308"/>
      <c r="J55" s="309"/>
      <c r="K55" s="18"/>
      <c r="L55" s="18"/>
      <c r="M55" s="18"/>
      <c r="N55" s="18"/>
      <c r="O55" s="18"/>
      <c r="P55" s="18"/>
      <c r="Q55" s="18"/>
      <c r="AC55" s="21"/>
      <c r="AD55" s="21"/>
      <c r="AE55" s="21"/>
    </row>
    <row r="56" spans="1:31" s="126" customFormat="1" ht="24" customHeight="1" x14ac:dyDescent="0.15">
      <c r="A56" s="306"/>
      <c r="B56" s="130"/>
      <c r="C56" s="32" t="s">
        <v>698</v>
      </c>
      <c r="D56" s="32" t="s">
        <v>771</v>
      </c>
      <c r="E56" s="32" t="s">
        <v>10</v>
      </c>
      <c r="F56" s="32" t="s">
        <v>702</v>
      </c>
      <c r="G56" s="32" t="s">
        <v>25</v>
      </c>
      <c r="H56" s="32" t="s">
        <v>26</v>
      </c>
      <c r="I56" s="32" t="s">
        <v>773</v>
      </c>
      <c r="J56" s="32" t="s">
        <v>772</v>
      </c>
      <c r="K56" s="18"/>
      <c r="L56" s="18"/>
      <c r="M56" s="18"/>
      <c r="N56" s="18"/>
      <c r="O56" s="18"/>
      <c r="P56" s="18"/>
      <c r="Q56" s="18"/>
      <c r="AC56" s="21"/>
      <c r="AD56" s="21"/>
      <c r="AE56" s="21"/>
    </row>
    <row r="57" spans="1:31" s="126" customFormat="1" ht="24" customHeight="1" x14ac:dyDescent="0.15">
      <c r="A57" s="306"/>
      <c r="B57" s="17" t="s">
        <v>220</v>
      </c>
      <c r="C57" s="61">
        <v>49</v>
      </c>
      <c r="D57" s="61">
        <v>73</v>
      </c>
      <c r="E57" s="61">
        <v>6</v>
      </c>
      <c r="F57" s="61">
        <v>9</v>
      </c>
      <c r="G57" s="61">
        <v>26</v>
      </c>
      <c r="H57" s="61">
        <v>16</v>
      </c>
      <c r="I57" s="17">
        <v>4</v>
      </c>
      <c r="J57" s="17">
        <v>59</v>
      </c>
      <c r="K57" s="18"/>
      <c r="L57" s="18"/>
      <c r="M57" s="18"/>
      <c r="N57" s="18"/>
      <c r="O57" s="18"/>
      <c r="P57" s="18"/>
      <c r="Q57" s="18"/>
      <c r="AC57" s="21"/>
      <c r="AD57" s="21"/>
      <c r="AE57" s="21"/>
    </row>
    <row r="58" spans="1:31" s="126" customFormat="1" ht="24" customHeight="1" x14ac:dyDescent="0.15">
      <c r="A58" s="306"/>
      <c r="B58" s="17" t="s">
        <v>219</v>
      </c>
      <c r="C58" s="17">
        <v>12</v>
      </c>
      <c r="D58" s="17">
        <v>14</v>
      </c>
      <c r="E58" s="17">
        <v>5</v>
      </c>
      <c r="F58" s="17">
        <v>5</v>
      </c>
      <c r="G58" s="17">
        <v>0</v>
      </c>
      <c r="H58" s="17">
        <v>0</v>
      </c>
      <c r="I58" s="17">
        <v>0</v>
      </c>
      <c r="J58" s="17">
        <v>7</v>
      </c>
      <c r="K58" s="18"/>
      <c r="L58" s="18"/>
      <c r="M58" s="18"/>
      <c r="N58" s="18"/>
      <c r="O58" s="18"/>
      <c r="P58" s="18"/>
      <c r="Q58" s="18"/>
      <c r="AC58" s="21"/>
      <c r="AD58" s="21"/>
      <c r="AE58" s="21"/>
    </row>
    <row r="59" spans="1:31" s="126" customFormat="1" ht="24" customHeight="1" x14ac:dyDescent="0.15">
      <c r="A59" s="306"/>
      <c r="B59" s="17" t="s">
        <v>343</v>
      </c>
      <c r="C59" s="61">
        <v>12</v>
      </c>
      <c r="D59" s="61">
        <v>17</v>
      </c>
      <c r="E59" s="61">
        <v>2</v>
      </c>
      <c r="F59" s="61">
        <v>6</v>
      </c>
      <c r="G59" s="61">
        <v>6</v>
      </c>
      <c r="H59" s="61">
        <v>3</v>
      </c>
      <c r="I59" s="17">
        <v>2</v>
      </c>
      <c r="J59" s="17">
        <v>16</v>
      </c>
      <c r="K59" s="18"/>
      <c r="L59" s="18"/>
      <c r="M59" s="18"/>
      <c r="N59" s="18"/>
      <c r="O59" s="18"/>
      <c r="P59" s="18"/>
      <c r="Q59" s="18"/>
      <c r="AC59" s="21"/>
      <c r="AD59" s="21"/>
      <c r="AE59" s="21"/>
    </row>
    <row r="60" spans="1:31" s="126" customFormat="1" ht="24" customHeight="1" x14ac:dyDescent="0.15">
      <c r="A60" s="306"/>
      <c r="K60" s="18"/>
      <c r="L60" s="18"/>
      <c r="M60" s="18"/>
      <c r="N60" s="18"/>
      <c r="O60" s="18"/>
      <c r="P60" s="18"/>
      <c r="Q60" s="18"/>
      <c r="AC60" s="21"/>
      <c r="AD60" s="21"/>
      <c r="AE60" s="21"/>
    </row>
    <row r="61" spans="1:31" s="126" customFormat="1" ht="24" customHeight="1" x14ac:dyDescent="0.15">
      <c r="A61" s="306"/>
      <c r="B61" s="307" t="s">
        <v>351</v>
      </c>
      <c r="C61" s="308"/>
      <c r="D61" s="308"/>
      <c r="E61" s="308"/>
      <c r="F61" s="308"/>
      <c r="G61" s="308"/>
      <c r="H61" s="308"/>
      <c r="I61" s="308"/>
      <c r="J61" s="309"/>
      <c r="K61" s="18"/>
      <c r="L61" s="18"/>
      <c r="M61" s="18"/>
      <c r="N61" s="18"/>
      <c r="O61" s="18"/>
      <c r="P61" s="18"/>
      <c r="Q61" s="18"/>
      <c r="AC61" s="21"/>
      <c r="AD61" s="21"/>
      <c r="AE61" s="21"/>
    </row>
    <row r="62" spans="1:31" s="126" customFormat="1" ht="24" customHeight="1" x14ac:dyDescent="0.15">
      <c r="A62" s="306"/>
      <c r="B62" s="130"/>
      <c r="C62" s="32" t="s">
        <v>698</v>
      </c>
      <c r="D62" s="32" t="s">
        <v>771</v>
      </c>
      <c r="E62" s="32" t="s">
        <v>10</v>
      </c>
      <c r="F62" s="32" t="s">
        <v>702</v>
      </c>
      <c r="G62" s="32" t="s">
        <v>25</v>
      </c>
      <c r="H62" s="32" t="s">
        <v>26</v>
      </c>
      <c r="I62" s="32" t="s">
        <v>773</v>
      </c>
      <c r="J62" s="32" t="s">
        <v>772</v>
      </c>
      <c r="K62" s="18"/>
      <c r="L62" s="18"/>
      <c r="M62" s="18"/>
      <c r="N62" s="18"/>
      <c r="O62" s="18"/>
      <c r="P62" s="18"/>
      <c r="Q62" s="18"/>
      <c r="AC62" s="21"/>
      <c r="AD62" s="21"/>
      <c r="AE62" s="21"/>
    </row>
    <row r="63" spans="1:31" s="126" customFormat="1" ht="24" customHeight="1" x14ac:dyDescent="0.15">
      <c r="A63" s="306"/>
      <c r="B63" s="17" t="s">
        <v>220</v>
      </c>
      <c r="C63" s="17">
        <v>21</v>
      </c>
      <c r="D63" s="17">
        <v>51</v>
      </c>
      <c r="E63" s="17">
        <v>8</v>
      </c>
      <c r="F63" s="17">
        <v>8</v>
      </c>
      <c r="G63" s="17">
        <v>0</v>
      </c>
      <c r="H63" s="17">
        <v>0</v>
      </c>
      <c r="I63" s="17">
        <v>13</v>
      </c>
      <c r="J63" s="17">
        <f>11+20+14+11</f>
        <v>56</v>
      </c>
      <c r="K63" s="18"/>
      <c r="L63" s="18"/>
      <c r="M63" s="18"/>
      <c r="N63" s="18"/>
      <c r="O63" s="18"/>
      <c r="P63" s="18"/>
      <c r="Q63" s="18"/>
      <c r="AC63" s="21"/>
      <c r="AD63" s="21"/>
      <c r="AE63" s="21"/>
    </row>
    <row r="64" spans="1:31" s="126" customFormat="1" ht="24" customHeight="1" x14ac:dyDescent="0.15">
      <c r="A64" s="306"/>
      <c r="B64" s="17" t="s">
        <v>219</v>
      </c>
      <c r="C64" s="17">
        <v>61</v>
      </c>
      <c r="D64" s="17">
        <v>144</v>
      </c>
      <c r="E64" s="17">
        <v>57</v>
      </c>
      <c r="F64" s="17">
        <v>38</v>
      </c>
      <c r="G64" s="17">
        <v>1</v>
      </c>
      <c r="H64" s="17">
        <v>0</v>
      </c>
      <c r="I64" s="17">
        <v>13</v>
      </c>
      <c r="J64" s="17">
        <f>19+32+46+39</f>
        <v>136</v>
      </c>
      <c r="K64" s="18"/>
      <c r="L64" s="18"/>
      <c r="M64" s="18"/>
      <c r="N64" s="18"/>
      <c r="O64" s="18"/>
      <c r="P64" s="18"/>
      <c r="Q64" s="18"/>
      <c r="AC64" s="21"/>
      <c r="AD64" s="21"/>
      <c r="AE64" s="21"/>
    </row>
    <row r="65" spans="1:31" s="126" customFormat="1" ht="24" customHeight="1" x14ac:dyDescent="0.15">
      <c r="A65" s="306"/>
      <c r="B65" s="17" t="s">
        <v>343</v>
      </c>
      <c r="C65" s="17">
        <v>63</v>
      </c>
      <c r="D65" s="17">
        <v>137</v>
      </c>
      <c r="E65" s="17">
        <v>42</v>
      </c>
      <c r="F65" s="17">
        <v>32</v>
      </c>
      <c r="G65" s="17">
        <v>7</v>
      </c>
      <c r="H65" s="17">
        <v>1</v>
      </c>
      <c r="I65" s="17">
        <v>69</v>
      </c>
      <c r="J65" s="17">
        <f>44+68+69+58</f>
        <v>239</v>
      </c>
      <c r="K65" s="18"/>
      <c r="L65" s="18"/>
      <c r="M65" s="18"/>
      <c r="N65" s="18"/>
      <c r="O65" s="18"/>
      <c r="P65" s="18"/>
      <c r="Q65" s="18"/>
      <c r="AC65" s="21"/>
      <c r="AD65" s="21"/>
      <c r="AE65" s="21"/>
    </row>
    <row r="66" spans="1:31" s="126" customFormat="1" ht="24" customHeight="1" x14ac:dyDescent="0.15">
      <c r="A66" s="306"/>
      <c r="K66" s="18"/>
      <c r="L66" s="18"/>
      <c r="M66" s="18"/>
      <c r="N66" s="18"/>
      <c r="O66" s="18"/>
      <c r="P66" s="18"/>
      <c r="Q66" s="18"/>
      <c r="AC66" s="21"/>
      <c r="AD66" s="21"/>
      <c r="AE66" s="21"/>
    </row>
    <row r="67" spans="1:31" s="126" customFormat="1" ht="24" customHeight="1" x14ac:dyDescent="0.15">
      <c r="A67" s="306"/>
      <c r="B67" s="307" t="s">
        <v>353</v>
      </c>
      <c r="C67" s="308"/>
      <c r="D67" s="308"/>
      <c r="E67" s="308"/>
      <c r="F67" s="308"/>
      <c r="G67" s="308"/>
      <c r="H67" s="308"/>
      <c r="I67" s="308"/>
      <c r="J67" s="309"/>
      <c r="K67" s="18"/>
      <c r="L67" s="18"/>
      <c r="M67" s="18"/>
      <c r="N67" s="18"/>
      <c r="O67" s="18"/>
      <c r="P67" s="18"/>
      <c r="Q67" s="18"/>
      <c r="AC67" s="21"/>
      <c r="AD67" s="21"/>
      <c r="AE67" s="21"/>
    </row>
    <row r="68" spans="1:31" s="126" customFormat="1" ht="24" customHeight="1" x14ac:dyDescent="0.15">
      <c r="A68" s="306"/>
      <c r="B68" s="130"/>
      <c r="C68" s="32" t="s">
        <v>698</v>
      </c>
      <c r="D68" s="32" t="s">
        <v>771</v>
      </c>
      <c r="E68" s="32" t="s">
        <v>10</v>
      </c>
      <c r="F68" s="32" t="s">
        <v>702</v>
      </c>
      <c r="G68" s="32" t="s">
        <v>25</v>
      </c>
      <c r="H68" s="32" t="s">
        <v>26</v>
      </c>
      <c r="I68" s="32" t="s">
        <v>773</v>
      </c>
      <c r="J68" s="32" t="s">
        <v>772</v>
      </c>
      <c r="K68" s="18"/>
      <c r="L68" s="18"/>
      <c r="M68" s="18"/>
      <c r="N68" s="18"/>
      <c r="O68" s="18"/>
      <c r="P68" s="18"/>
      <c r="Q68" s="18"/>
      <c r="AC68" s="21"/>
      <c r="AD68" s="21"/>
      <c r="AE68" s="21"/>
    </row>
    <row r="69" spans="1:31" s="126" customFormat="1" ht="24" customHeight="1" x14ac:dyDescent="0.15">
      <c r="A69" s="306"/>
      <c r="B69" s="17" t="s">
        <v>220</v>
      </c>
      <c r="C69" s="17">
        <v>122</v>
      </c>
      <c r="D69" s="17">
        <v>161</v>
      </c>
      <c r="E69" s="17">
        <v>38</v>
      </c>
      <c r="F69" s="17">
        <v>32</v>
      </c>
      <c r="G69" s="17">
        <v>1</v>
      </c>
      <c r="H69" s="17">
        <v>0</v>
      </c>
      <c r="I69" s="17">
        <v>3</v>
      </c>
      <c r="J69" s="17">
        <f>20+64+9+36</f>
        <v>129</v>
      </c>
      <c r="K69" s="18"/>
      <c r="L69" s="18"/>
      <c r="M69" s="18"/>
      <c r="N69" s="18"/>
      <c r="O69" s="18"/>
      <c r="P69" s="18"/>
      <c r="Q69" s="18"/>
      <c r="AC69" s="21"/>
      <c r="AD69" s="21"/>
      <c r="AE69" s="21"/>
    </row>
    <row r="70" spans="1:31" s="126" customFormat="1" ht="24" customHeight="1" x14ac:dyDescent="0.15">
      <c r="A70" s="306"/>
      <c r="B70" s="17" t="s">
        <v>219</v>
      </c>
      <c r="C70" s="17">
        <v>10</v>
      </c>
      <c r="D70" s="17">
        <v>9</v>
      </c>
      <c r="E70" s="17">
        <v>4</v>
      </c>
      <c r="F70" s="17">
        <v>1</v>
      </c>
      <c r="G70" s="17">
        <v>0</v>
      </c>
      <c r="H70" s="17">
        <v>0</v>
      </c>
      <c r="I70" s="17">
        <v>0</v>
      </c>
      <c r="J70" s="17">
        <v>4</v>
      </c>
      <c r="K70" s="18"/>
      <c r="L70" s="18"/>
      <c r="M70" s="18"/>
      <c r="N70" s="18"/>
      <c r="O70" s="18"/>
      <c r="P70" s="18"/>
      <c r="Q70" s="18"/>
      <c r="AC70" s="21"/>
      <c r="AD70" s="21"/>
      <c r="AE70" s="21"/>
    </row>
    <row r="71" spans="1:31" s="126" customFormat="1" ht="24" customHeight="1" x14ac:dyDescent="0.15">
      <c r="A71" s="343"/>
      <c r="B71" s="17" t="s">
        <v>343</v>
      </c>
      <c r="C71" s="17">
        <v>19</v>
      </c>
      <c r="D71" s="17">
        <v>21</v>
      </c>
      <c r="E71" s="17">
        <v>10</v>
      </c>
      <c r="F71" s="17">
        <v>8</v>
      </c>
      <c r="G71" s="17">
        <v>0</v>
      </c>
      <c r="H71" s="17">
        <v>1</v>
      </c>
      <c r="I71" s="17">
        <v>3</v>
      </c>
      <c r="J71" s="17">
        <v>21</v>
      </c>
      <c r="K71" s="18"/>
      <c r="L71" s="18"/>
      <c r="M71" s="18"/>
      <c r="N71" s="18"/>
      <c r="O71" s="18"/>
      <c r="P71" s="18"/>
      <c r="Q71" s="18"/>
      <c r="AC71" s="21"/>
      <c r="AD71" s="21"/>
      <c r="AE71" s="21"/>
    </row>
    <row r="72" spans="1:31" s="126" customFormat="1" ht="24" customHeight="1" x14ac:dyDescent="0.15">
      <c r="K72" s="18"/>
      <c r="L72" s="18"/>
      <c r="M72" s="18"/>
      <c r="N72" s="18"/>
      <c r="O72" s="18"/>
      <c r="P72" s="18"/>
      <c r="Q72" s="18"/>
      <c r="AC72" s="21"/>
      <c r="AD72" s="21"/>
      <c r="AE72" s="21"/>
    </row>
    <row r="73" spans="1:31" s="126" customFormat="1" ht="24" customHeight="1" x14ac:dyDescent="0.15">
      <c r="A73" s="315" t="s">
        <v>812</v>
      </c>
      <c r="B73" s="307" t="s">
        <v>806</v>
      </c>
      <c r="C73" s="308"/>
      <c r="D73" s="308"/>
      <c r="E73" s="308"/>
      <c r="F73" s="308"/>
      <c r="G73" s="308"/>
      <c r="H73" s="308"/>
      <c r="I73" s="308"/>
      <c r="J73" s="309"/>
      <c r="K73" s="98"/>
      <c r="L73" s="307" t="s">
        <v>1352</v>
      </c>
      <c r="M73" s="308"/>
      <c r="N73" s="308"/>
      <c r="O73" s="308"/>
      <c r="P73" s="308"/>
      <c r="Q73" s="308"/>
      <c r="R73" s="308"/>
      <c r="S73" s="308"/>
      <c r="T73" s="309"/>
      <c r="V73" s="280" t="s">
        <v>801</v>
      </c>
      <c r="W73" s="280" t="s">
        <v>220</v>
      </c>
      <c r="X73" s="280"/>
      <c r="Y73" s="280" t="s">
        <v>219</v>
      </c>
      <c r="Z73" s="280"/>
      <c r="AC73" s="21"/>
      <c r="AD73" s="21"/>
      <c r="AE73" s="21"/>
    </row>
    <row r="74" spans="1:31" s="126" customFormat="1" ht="24" customHeight="1" x14ac:dyDescent="0.15">
      <c r="A74" s="306"/>
      <c r="B74" s="32" t="s">
        <v>801</v>
      </c>
      <c r="C74" s="32" t="s">
        <v>698</v>
      </c>
      <c r="D74" s="32" t="s">
        <v>771</v>
      </c>
      <c r="E74" s="32" t="s">
        <v>10</v>
      </c>
      <c r="F74" s="32" t="s">
        <v>702</v>
      </c>
      <c r="G74" s="32" t="s">
        <v>25</v>
      </c>
      <c r="H74" s="32" t="s">
        <v>26</v>
      </c>
      <c r="I74" s="32" t="s">
        <v>773</v>
      </c>
      <c r="J74" s="32" t="s">
        <v>772</v>
      </c>
      <c r="K74" s="98"/>
      <c r="L74" s="32" t="s">
        <v>801</v>
      </c>
      <c r="M74" s="32" t="s">
        <v>698</v>
      </c>
      <c r="N74" s="32" t="s">
        <v>771</v>
      </c>
      <c r="O74" s="32" t="s">
        <v>10</v>
      </c>
      <c r="P74" s="32" t="s">
        <v>702</v>
      </c>
      <c r="Q74" s="32" t="s">
        <v>25</v>
      </c>
      <c r="R74" s="32" t="s">
        <v>26</v>
      </c>
      <c r="S74" s="32" t="s">
        <v>773</v>
      </c>
      <c r="T74" s="32" t="s">
        <v>772</v>
      </c>
      <c r="V74" s="280"/>
      <c r="W74" s="32" t="s">
        <v>759</v>
      </c>
      <c r="X74" s="32" t="s">
        <v>734</v>
      </c>
      <c r="Y74" s="32" t="s">
        <v>759</v>
      </c>
      <c r="Z74" s="32" t="s">
        <v>734</v>
      </c>
      <c r="AC74" s="21"/>
      <c r="AD74" s="21"/>
      <c r="AE74" s="21"/>
    </row>
    <row r="75" spans="1:31" s="126" customFormat="1" ht="24" customHeight="1" x14ac:dyDescent="0.15">
      <c r="A75" s="306"/>
      <c r="B75" s="17" t="s">
        <v>350</v>
      </c>
      <c r="C75" s="17">
        <v>24</v>
      </c>
      <c r="D75" s="17">
        <v>41</v>
      </c>
      <c r="E75" s="17">
        <v>5</v>
      </c>
      <c r="F75" s="17">
        <v>9</v>
      </c>
      <c r="G75" s="17">
        <v>0</v>
      </c>
      <c r="H75" s="17">
        <v>0</v>
      </c>
      <c r="I75" s="17">
        <v>12</v>
      </c>
      <c r="J75" s="17">
        <v>46</v>
      </c>
      <c r="K75" s="128"/>
      <c r="L75" s="17" t="s">
        <v>350</v>
      </c>
      <c r="M75" s="27">
        <v>17.5</v>
      </c>
      <c r="N75" s="27">
        <v>29.9</v>
      </c>
      <c r="O75" s="27">
        <v>3.6</v>
      </c>
      <c r="P75" s="27">
        <v>6.6</v>
      </c>
      <c r="Q75" s="131">
        <v>0</v>
      </c>
      <c r="R75" s="131">
        <v>0</v>
      </c>
      <c r="S75" s="27">
        <v>8.8000000000000007</v>
      </c>
      <c r="T75" s="27">
        <v>33.6</v>
      </c>
      <c r="V75" s="17" t="s">
        <v>350</v>
      </c>
      <c r="W75" s="17">
        <v>46</v>
      </c>
      <c r="X75" s="27">
        <v>33.6</v>
      </c>
      <c r="Y75" s="17">
        <v>40</v>
      </c>
      <c r="Z75" s="27">
        <f>40*100/347</f>
        <v>11.527377521613833</v>
      </c>
      <c r="AC75" s="21"/>
      <c r="AD75" s="21"/>
      <c r="AE75" s="21"/>
    </row>
    <row r="76" spans="1:31" s="126" customFormat="1" ht="24" customHeight="1" x14ac:dyDescent="0.15">
      <c r="A76" s="306"/>
      <c r="B76" s="17" t="s">
        <v>352</v>
      </c>
      <c r="C76" s="61">
        <v>49</v>
      </c>
      <c r="D76" s="61">
        <v>73</v>
      </c>
      <c r="E76" s="61">
        <v>6</v>
      </c>
      <c r="F76" s="61">
        <v>9</v>
      </c>
      <c r="G76" s="61">
        <v>26</v>
      </c>
      <c r="H76" s="61">
        <v>16</v>
      </c>
      <c r="I76" s="17">
        <v>4</v>
      </c>
      <c r="J76" s="17">
        <v>59</v>
      </c>
      <c r="L76" s="17" t="s">
        <v>352</v>
      </c>
      <c r="M76" s="68">
        <v>20.2</v>
      </c>
      <c r="N76" s="68">
        <v>30.2</v>
      </c>
      <c r="O76" s="68">
        <v>2.5</v>
      </c>
      <c r="P76" s="68">
        <v>3.7</v>
      </c>
      <c r="Q76" s="68">
        <v>10.7</v>
      </c>
      <c r="R76" s="68">
        <v>6.6</v>
      </c>
      <c r="S76" s="27">
        <v>1.7</v>
      </c>
      <c r="T76" s="27">
        <v>24.4</v>
      </c>
      <c r="V76" s="17" t="s">
        <v>352</v>
      </c>
      <c r="W76" s="17">
        <v>59</v>
      </c>
      <c r="X76" s="27">
        <v>24.4</v>
      </c>
      <c r="Y76" s="17">
        <v>7</v>
      </c>
      <c r="Z76" s="27">
        <v>16.3</v>
      </c>
      <c r="AC76" s="21"/>
      <c r="AD76" s="21"/>
      <c r="AE76" s="21"/>
    </row>
    <row r="77" spans="1:31" s="126" customFormat="1" ht="24" customHeight="1" x14ac:dyDescent="0.15">
      <c r="A77" s="306"/>
      <c r="B77" s="17" t="s">
        <v>351</v>
      </c>
      <c r="C77" s="17">
        <v>21</v>
      </c>
      <c r="D77" s="17">
        <v>51</v>
      </c>
      <c r="E77" s="17">
        <v>8</v>
      </c>
      <c r="F77" s="17">
        <v>8</v>
      </c>
      <c r="G77" s="17">
        <v>0</v>
      </c>
      <c r="H77" s="17">
        <v>0</v>
      </c>
      <c r="I77" s="17">
        <v>13</v>
      </c>
      <c r="J77" s="17">
        <f>11+20+14+11</f>
        <v>56</v>
      </c>
      <c r="L77" s="17" t="s">
        <v>351</v>
      </c>
      <c r="M77" s="27">
        <v>13.4</v>
      </c>
      <c r="N77" s="27">
        <v>32.5</v>
      </c>
      <c r="O77" s="27">
        <v>5.0999999999999996</v>
      </c>
      <c r="P77" s="27">
        <v>5.0999999999999996</v>
      </c>
      <c r="Q77" s="131">
        <v>0</v>
      </c>
      <c r="R77" s="131">
        <v>0</v>
      </c>
      <c r="S77" s="27">
        <v>8.3000000000000007</v>
      </c>
      <c r="T77" s="27">
        <v>35.700000000000003</v>
      </c>
      <c r="V77" s="17" t="s">
        <v>351</v>
      </c>
      <c r="W77" s="17">
        <f>11+20+14+11</f>
        <v>56</v>
      </c>
      <c r="X77" s="27">
        <v>35.700000000000003</v>
      </c>
      <c r="Y77" s="17">
        <f>19+32+46+39</f>
        <v>136</v>
      </c>
      <c r="Z77" s="27">
        <v>30.2</v>
      </c>
      <c r="AC77" s="21"/>
      <c r="AD77" s="21"/>
      <c r="AE77" s="21"/>
    </row>
    <row r="78" spans="1:31" s="126" customFormat="1" ht="24" customHeight="1" x14ac:dyDescent="0.15">
      <c r="A78" s="306"/>
      <c r="B78" s="17" t="s">
        <v>353</v>
      </c>
      <c r="C78" s="17">
        <v>122</v>
      </c>
      <c r="D78" s="17">
        <v>161</v>
      </c>
      <c r="E78" s="17">
        <v>38</v>
      </c>
      <c r="F78" s="17">
        <v>32</v>
      </c>
      <c r="G78" s="17">
        <v>1</v>
      </c>
      <c r="H78" s="17">
        <v>0</v>
      </c>
      <c r="I78" s="17">
        <v>3</v>
      </c>
      <c r="J78" s="17">
        <f>20+64+9+36</f>
        <v>129</v>
      </c>
      <c r="L78" s="17" t="s">
        <v>353</v>
      </c>
      <c r="M78" s="27">
        <v>25.1</v>
      </c>
      <c r="N78" s="27">
        <v>33.1</v>
      </c>
      <c r="O78" s="27">
        <v>7.8</v>
      </c>
      <c r="P78" s="27">
        <v>6.6</v>
      </c>
      <c r="Q78" s="27">
        <v>0.2</v>
      </c>
      <c r="R78" s="131">
        <v>0</v>
      </c>
      <c r="S78" s="27">
        <v>0.6</v>
      </c>
      <c r="T78" s="27">
        <v>26.5</v>
      </c>
      <c r="V78" s="17" t="s">
        <v>353</v>
      </c>
      <c r="W78" s="17">
        <f>20+64+9+36</f>
        <v>129</v>
      </c>
      <c r="X78" s="27">
        <v>26.5</v>
      </c>
      <c r="Y78" s="17">
        <v>4</v>
      </c>
      <c r="Z78" s="27">
        <v>14.3</v>
      </c>
      <c r="AC78" s="21"/>
      <c r="AD78" s="21"/>
      <c r="AE78" s="21"/>
    </row>
    <row r="79" spans="1:31" s="126" customFormat="1" ht="24" customHeight="1" x14ac:dyDescent="0.15">
      <c r="A79" s="306"/>
      <c r="AC79" s="21"/>
      <c r="AD79" s="21"/>
      <c r="AE79" s="21"/>
    </row>
    <row r="80" spans="1:31" s="126" customFormat="1" ht="24" customHeight="1" x14ac:dyDescent="0.15">
      <c r="A80" s="306"/>
      <c r="B80" s="307" t="s">
        <v>805</v>
      </c>
      <c r="C80" s="308"/>
      <c r="D80" s="308"/>
      <c r="E80" s="308"/>
      <c r="F80" s="308"/>
      <c r="G80" s="308"/>
      <c r="H80" s="308"/>
      <c r="I80" s="308"/>
      <c r="J80" s="309"/>
      <c r="K80" s="98"/>
      <c r="L80" s="307" t="s">
        <v>1351</v>
      </c>
      <c r="M80" s="308"/>
      <c r="N80" s="308"/>
      <c r="O80" s="308"/>
      <c r="P80" s="308"/>
      <c r="Q80" s="308"/>
      <c r="R80" s="308"/>
      <c r="S80" s="308"/>
      <c r="T80" s="309"/>
      <c r="AC80" s="21"/>
      <c r="AD80" s="21"/>
      <c r="AE80" s="21"/>
    </row>
    <row r="81" spans="1:31" s="126" customFormat="1" ht="24" customHeight="1" x14ac:dyDescent="0.15">
      <c r="A81" s="306"/>
      <c r="B81" s="32" t="s">
        <v>801</v>
      </c>
      <c r="C81" s="32" t="s">
        <v>698</v>
      </c>
      <c r="D81" s="32" t="s">
        <v>771</v>
      </c>
      <c r="E81" s="32" t="s">
        <v>10</v>
      </c>
      <c r="F81" s="32" t="s">
        <v>702</v>
      </c>
      <c r="G81" s="32" t="s">
        <v>25</v>
      </c>
      <c r="H81" s="32" t="s">
        <v>26</v>
      </c>
      <c r="I81" s="32" t="s">
        <v>773</v>
      </c>
      <c r="J81" s="32" t="s">
        <v>772</v>
      </c>
      <c r="K81" s="98"/>
      <c r="L81" s="32" t="s">
        <v>801</v>
      </c>
      <c r="M81" s="32" t="s">
        <v>698</v>
      </c>
      <c r="N81" s="32" t="s">
        <v>771</v>
      </c>
      <c r="O81" s="32" t="s">
        <v>10</v>
      </c>
      <c r="P81" s="32" t="s">
        <v>702</v>
      </c>
      <c r="Q81" s="32" t="s">
        <v>25</v>
      </c>
      <c r="R81" s="32" t="s">
        <v>26</v>
      </c>
      <c r="S81" s="32" t="s">
        <v>773</v>
      </c>
      <c r="T81" s="32" t="s">
        <v>772</v>
      </c>
      <c r="AC81" s="21"/>
      <c r="AD81" s="21"/>
      <c r="AE81" s="21"/>
    </row>
    <row r="82" spans="1:31" s="126" customFormat="1" ht="24" customHeight="1" x14ac:dyDescent="0.15">
      <c r="A82" s="306"/>
      <c r="B82" s="17" t="s">
        <v>350</v>
      </c>
      <c r="C82" s="17">
        <v>87</v>
      </c>
      <c r="D82" s="17">
        <v>158</v>
      </c>
      <c r="E82" s="17">
        <v>40</v>
      </c>
      <c r="F82" s="17">
        <v>21</v>
      </c>
      <c r="G82" s="17">
        <v>0</v>
      </c>
      <c r="H82" s="17">
        <v>0</v>
      </c>
      <c r="I82" s="17">
        <v>1</v>
      </c>
      <c r="J82" s="17">
        <v>40</v>
      </c>
      <c r="K82" s="128"/>
      <c r="L82" s="17" t="s">
        <v>350</v>
      </c>
      <c r="M82" s="27">
        <v>25.1</v>
      </c>
      <c r="N82" s="27">
        <v>45.5</v>
      </c>
      <c r="O82" s="27">
        <v>11.5</v>
      </c>
      <c r="P82" s="27">
        <v>6.1</v>
      </c>
      <c r="Q82" s="27">
        <v>0</v>
      </c>
      <c r="R82" s="27">
        <v>0</v>
      </c>
      <c r="S82" s="27">
        <f>1*100/347</f>
        <v>0.28818443804034583</v>
      </c>
      <c r="T82" s="27">
        <f>40*100/347</f>
        <v>11.527377521613833</v>
      </c>
      <c r="AC82" s="21"/>
      <c r="AD82" s="21"/>
      <c r="AE82" s="21"/>
    </row>
    <row r="83" spans="1:31" s="126" customFormat="1" ht="24" customHeight="1" x14ac:dyDescent="0.15">
      <c r="A83" s="306"/>
      <c r="B83" s="17" t="s">
        <v>352</v>
      </c>
      <c r="C83" s="17">
        <v>12</v>
      </c>
      <c r="D83" s="17">
        <v>14</v>
      </c>
      <c r="E83" s="17">
        <v>5</v>
      </c>
      <c r="F83" s="17">
        <v>5</v>
      </c>
      <c r="G83" s="17">
        <v>0</v>
      </c>
      <c r="H83" s="17">
        <v>0</v>
      </c>
      <c r="I83" s="17">
        <v>0</v>
      </c>
      <c r="J83" s="17">
        <v>7</v>
      </c>
      <c r="L83" s="17" t="s">
        <v>352</v>
      </c>
      <c r="M83" s="27">
        <v>27.9</v>
      </c>
      <c r="N83" s="27">
        <v>32.6</v>
      </c>
      <c r="O83" s="27">
        <v>11.6</v>
      </c>
      <c r="P83" s="27">
        <v>11.6</v>
      </c>
      <c r="Q83" s="27">
        <v>0</v>
      </c>
      <c r="R83" s="27">
        <v>0</v>
      </c>
      <c r="S83" s="27">
        <v>0</v>
      </c>
      <c r="T83" s="27">
        <v>16.3</v>
      </c>
      <c r="AC83" s="21"/>
      <c r="AD83" s="21"/>
      <c r="AE83" s="21"/>
    </row>
    <row r="84" spans="1:31" s="126" customFormat="1" ht="24" customHeight="1" x14ac:dyDescent="0.15">
      <c r="A84" s="306"/>
      <c r="B84" s="17" t="s">
        <v>351</v>
      </c>
      <c r="C84" s="17">
        <v>61</v>
      </c>
      <c r="D84" s="17">
        <v>144</v>
      </c>
      <c r="E84" s="17">
        <v>57</v>
      </c>
      <c r="F84" s="17">
        <v>38</v>
      </c>
      <c r="G84" s="17">
        <v>1</v>
      </c>
      <c r="H84" s="17">
        <v>0</v>
      </c>
      <c r="I84" s="17">
        <v>13</v>
      </c>
      <c r="J84" s="17">
        <f>19+32+46+39</f>
        <v>136</v>
      </c>
      <c r="L84" s="17" t="s">
        <v>351</v>
      </c>
      <c r="M84" s="27">
        <v>13.6</v>
      </c>
      <c r="N84" s="27">
        <v>32</v>
      </c>
      <c r="O84" s="27">
        <v>12.7</v>
      </c>
      <c r="P84" s="27">
        <v>8.4</v>
      </c>
      <c r="Q84" s="27">
        <v>0.2</v>
      </c>
      <c r="R84" s="27">
        <v>0</v>
      </c>
      <c r="S84" s="27">
        <v>2.9</v>
      </c>
      <c r="T84" s="27">
        <v>30.2</v>
      </c>
      <c r="AC84" s="21"/>
      <c r="AD84" s="21"/>
      <c r="AE84" s="21"/>
    </row>
    <row r="85" spans="1:31" s="126" customFormat="1" ht="24" customHeight="1" x14ac:dyDescent="0.15">
      <c r="A85" s="306"/>
      <c r="B85" s="17" t="s">
        <v>353</v>
      </c>
      <c r="C85" s="17">
        <v>10</v>
      </c>
      <c r="D85" s="17">
        <v>9</v>
      </c>
      <c r="E85" s="17">
        <v>4</v>
      </c>
      <c r="F85" s="17">
        <v>1</v>
      </c>
      <c r="G85" s="17">
        <v>0</v>
      </c>
      <c r="H85" s="17">
        <v>0</v>
      </c>
      <c r="I85" s="17">
        <v>0</v>
      </c>
      <c r="J85" s="17">
        <v>4</v>
      </c>
      <c r="L85" s="17" t="s">
        <v>353</v>
      </c>
      <c r="M85" s="27">
        <v>35.700000000000003</v>
      </c>
      <c r="N85" s="27">
        <v>32.1</v>
      </c>
      <c r="O85" s="27">
        <v>14.3</v>
      </c>
      <c r="P85" s="27">
        <v>3.6</v>
      </c>
      <c r="Q85" s="27">
        <v>0</v>
      </c>
      <c r="R85" s="27">
        <v>0</v>
      </c>
      <c r="S85" s="27">
        <v>0</v>
      </c>
      <c r="T85" s="27">
        <v>14.3</v>
      </c>
      <c r="AC85" s="21"/>
      <c r="AD85" s="21"/>
      <c r="AE85" s="21"/>
    </row>
    <row r="86" spans="1:31" s="126" customFormat="1" ht="24" customHeight="1" x14ac:dyDescent="0.15">
      <c r="A86" s="306"/>
      <c r="AC86" s="21"/>
      <c r="AD86" s="21"/>
      <c r="AE86" s="21"/>
    </row>
    <row r="87" spans="1:31" s="126" customFormat="1" ht="24" customHeight="1" x14ac:dyDescent="0.15">
      <c r="A87" s="306"/>
      <c r="B87" s="307" t="s">
        <v>804</v>
      </c>
      <c r="C87" s="308"/>
      <c r="D87" s="308"/>
      <c r="E87" s="308"/>
      <c r="F87" s="308"/>
      <c r="G87" s="308"/>
      <c r="H87" s="308"/>
      <c r="I87" s="308"/>
      <c r="J87" s="309"/>
      <c r="K87" s="98"/>
      <c r="L87" s="307" t="s">
        <v>807</v>
      </c>
      <c r="M87" s="308"/>
      <c r="N87" s="308"/>
      <c r="O87" s="308"/>
      <c r="P87" s="308"/>
      <c r="Q87" s="308"/>
      <c r="R87" s="308"/>
      <c r="S87" s="308"/>
      <c r="T87" s="309"/>
      <c r="AC87" s="21"/>
      <c r="AD87" s="21"/>
      <c r="AE87" s="21"/>
    </row>
    <row r="88" spans="1:31" s="126" customFormat="1" ht="24" customHeight="1" x14ac:dyDescent="0.15">
      <c r="A88" s="306"/>
      <c r="B88" s="32" t="s">
        <v>801</v>
      </c>
      <c r="C88" s="32" t="s">
        <v>698</v>
      </c>
      <c r="D88" s="32" t="s">
        <v>771</v>
      </c>
      <c r="E88" s="32" t="s">
        <v>10</v>
      </c>
      <c r="F88" s="32" t="s">
        <v>702</v>
      </c>
      <c r="G88" s="32" t="s">
        <v>25</v>
      </c>
      <c r="H88" s="32" t="s">
        <v>26</v>
      </c>
      <c r="I88" s="32" t="s">
        <v>773</v>
      </c>
      <c r="J88" s="32" t="s">
        <v>772</v>
      </c>
      <c r="K88" s="98"/>
      <c r="L88" s="32" t="s">
        <v>801</v>
      </c>
      <c r="M88" s="32" t="s">
        <v>698</v>
      </c>
      <c r="N88" s="32" t="s">
        <v>771</v>
      </c>
      <c r="O88" s="32" t="s">
        <v>10</v>
      </c>
      <c r="P88" s="32" t="s">
        <v>702</v>
      </c>
      <c r="Q88" s="32" t="s">
        <v>25</v>
      </c>
      <c r="R88" s="32" t="s">
        <v>26</v>
      </c>
      <c r="S88" s="32" t="s">
        <v>773</v>
      </c>
      <c r="T88" s="32" t="s">
        <v>772</v>
      </c>
      <c r="AC88" s="21"/>
      <c r="AD88" s="21"/>
      <c r="AE88" s="21"/>
    </row>
    <row r="89" spans="1:31" s="126" customFormat="1" ht="24" customHeight="1" x14ac:dyDescent="0.15">
      <c r="A89" s="306"/>
      <c r="B89" s="17" t="s">
        <v>350</v>
      </c>
      <c r="C89" s="17">
        <v>79</v>
      </c>
      <c r="D89" s="17">
        <v>144</v>
      </c>
      <c r="E89" s="17">
        <v>34</v>
      </c>
      <c r="F89" s="17">
        <v>40</v>
      </c>
      <c r="G89" s="17">
        <v>2</v>
      </c>
      <c r="H89" s="17">
        <v>3</v>
      </c>
      <c r="I89" s="17">
        <v>44</v>
      </c>
      <c r="J89" s="17">
        <v>136</v>
      </c>
      <c r="K89" s="128"/>
      <c r="L89" s="17" t="s">
        <v>350</v>
      </c>
      <c r="M89" s="27">
        <v>16.399999999999999</v>
      </c>
      <c r="N89" s="27">
        <v>29.9</v>
      </c>
      <c r="O89" s="27">
        <v>7.1</v>
      </c>
      <c r="P89" s="27">
        <v>8.3000000000000007</v>
      </c>
      <c r="Q89" s="27">
        <v>0.4</v>
      </c>
      <c r="R89" s="27">
        <v>0.6</v>
      </c>
      <c r="S89" s="27">
        <v>9.1</v>
      </c>
      <c r="T89" s="27">
        <v>28.2</v>
      </c>
      <c r="AC89" s="21"/>
      <c r="AD89" s="21"/>
      <c r="AE89" s="21"/>
    </row>
    <row r="90" spans="1:31" s="126" customFormat="1" ht="24" customHeight="1" x14ac:dyDescent="0.15">
      <c r="A90" s="306"/>
      <c r="B90" s="17" t="s">
        <v>352</v>
      </c>
      <c r="C90" s="61">
        <v>12</v>
      </c>
      <c r="D90" s="61">
        <v>17</v>
      </c>
      <c r="E90" s="61">
        <v>2</v>
      </c>
      <c r="F90" s="61">
        <v>6</v>
      </c>
      <c r="G90" s="61">
        <v>6</v>
      </c>
      <c r="H90" s="61">
        <v>3</v>
      </c>
      <c r="I90" s="17">
        <v>2</v>
      </c>
      <c r="J90" s="17">
        <v>16</v>
      </c>
      <c r="L90" s="17" t="s">
        <v>352</v>
      </c>
      <c r="M90" s="27">
        <v>18.8</v>
      </c>
      <c r="N90" s="27">
        <v>26.6</v>
      </c>
      <c r="O90" s="27">
        <v>3.1</v>
      </c>
      <c r="P90" s="27">
        <v>9.4</v>
      </c>
      <c r="Q90" s="27">
        <v>9.4</v>
      </c>
      <c r="R90" s="27">
        <v>4.7</v>
      </c>
      <c r="S90" s="27">
        <v>3.1</v>
      </c>
      <c r="T90" s="27">
        <v>25</v>
      </c>
      <c r="AC90" s="21"/>
      <c r="AD90" s="21"/>
      <c r="AE90" s="21"/>
    </row>
    <row r="91" spans="1:31" s="126" customFormat="1" ht="24" customHeight="1" x14ac:dyDescent="0.15">
      <c r="A91" s="306"/>
      <c r="B91" s="17" t="s">
        <v>351</v>
      </c>
      <c r="C91" s="17">
        <v>63</v>
      </c>
      <c r="D91" s="17">
        <v>137</v>
      </c>
      <c r="E91" s="17">
        <v>42</v>
      </c>
      <c r="F91" s="17">
        <v>32</v>
      </c>
      <c r="G91" s="17">
        <v>7</v>
      </c>
      <c r="H91" s="17">
        <v>1</v>
      </c>
      <c r="I91" s="17">
        <v>69</v>
      </c>
      <c r="J91" s="17">
        <f>44+68+69+58</f>
        <v>239</v>
      </c>
      <c r="L91" s="17" t="s">
        <v>351</v>
      </c>
      <c r="M91" s="27">
        <v>10.7</v>
      </c>
      <c r="N91" s="27">
        <v>23.2</v>
      </c>
      <c r="O91" s="27">
        <v>7.1</v>
      </c>
      <c r="P91" s="27">
        <v>5.4</v>
      </c>
      <c r="Q91" s="27">
        <v>1.2</v>
      </c>
      <c r="R91" s="27">
        <v>0.2</v>
      </c>
      <c r="S91" s="27">
        <v>11.7</v>
      </c>
      <c r="T91" s="27">
        <v>40.5</v>
      </c>
      <c r="AC91" s="21"/>
      <c r="AD91" s="21"/>
      <c r="AE91" s="21"/>
    </row>
    <row r="92" spans="1:31" s="126" customFormat="1" ht="24" customHeight="1" x14ac:dyDescent="0.15">
      <c r="A92" s="306"/>
      <c r="B92" s="17" t="s">
        <v>353</v>
      </c>
      <c r="C92" s="17">
        <v>19</v>
      </c>
      <c r="D92" s="17">
        <v>21</v>
      </c>
      <c r="E92" s="17">
        <v>10</v>
      </c>
      <c r="F92" s="17">
        <v>8</v>
      </c>
      <c r="G92" s="17">
        <v>0</v>
      </c>
      <c r="H92" s="17">
        <v>1</v>
      </c>
      <c r="I92" s="17">
        <v>3</v>
      </c>
      <c r="J92" s="17">
        <v>21</v>
      </c>
      <c r="L92" s="17" t="s">
        <v>353</v>
      </c>
      <c r="M92" s="27">
        <v>22.9</v>
      </c>
      <c r="N92" s="27">
        <v>25.3</v>
      </c>
      <c r="O92" s="27">
        <v>12</v>
      </c>
      <c r="P92" s="27">
        <v>9.6</v>
      </c>
      <c r="Q92" s="27">
        <v>0</v>
      </c>
      <c r="R92" s="27">
        <v>1.2</v>
      </c>
      <c r="S92" s="27">
        <v>3.6</v>
      </c>
      <c r="T92" s="27">
        <v>25.3</v>
      </c>
      <c r="AC92" s="21"/>
      <c r="AD92" s="21"/>
      <c r="AE92" s="21"/>
    </row>
    <row r="93" spans="1:31" s="126" customFormat="1" ht="24" customHeight="1" x14ac:dyDescent="0.15">
      <c r="A93" s="250"/>
      <c r="B93" s="254"/>
      <c r="C93" s="254"/>
      <c r="D93" s="254"/>
      <c r="E93" s="254"/>
      <c r="F93" s="254"/>
      <c r="G93" s="254"/>
      <c r="H93" s="254"/>
      <c r="I93" s="254"/>
      <c r="J93" s="254"/>
      <c r="L93" s="254"/>
      <c r="M93" s="51"/>
      <c r="N93" s="51"/>
      <c r="O93" s="51"/>
      <c r="P93" s="51"/>
      <c r="Q93" s="51"/>
      <c r="R93" s="51"/>
      <c r="S93" s="51"/>
      <c r="T93" s="51"/>
      <c r="AC93" s="21"/>
      <c r="AD93" s="21"/>
      <c r="AE93" s="21"/>
    </row>
    <row r="94" spans="1:31" s="126" customFormat="1" ht="24" customHeight="1" x14ac:dyDescent="0.15">
      <c r="A94" s="305" t="s">
        <v>1353</v>
      </c>
      <c r="B94" s="280" t="s">
        <v>801</v>
      </c>
      <c r="C94" s="280" t="s">
        <v>716</v>
      </c>
      <c r="D94" s="307" t="s">
        <v>220</v>
      </c>
      <c r="E94" s="309"/>
      <c r="F94" s="307" t="s">
        <v>219</v>
      </c>
      <c r="G94" s="309"/>
      <c r="H94" s="254"/>
      <c r="I94" s="254"/>
      <c r="J94" s="254"/>
      <c r="L94" s="254"/>
      <c r="M94" s="51"/>
      <c r="N94" s="51"/>
      <c r="O94" s="51"/>
      <c r="P94" s="51"/>
      <c r="Q94" s="51"/>
      <c r="R94" s="51"/>
      <c r="S94" s="51"/>
      <c r="T94" s="51"/>
      <c r="AC94" s="21"/>
      <c r="AD94" s="21"/>
      <c r="AE94" s="21"/>
    </row>
    <row r="95" spans="1:31" s="126" customFormat="1" ht="24" customHeight="1" x14ac:dyDescent="0.15">
      <c r="A95" s="305"/>
      <c r="B95" s="280"/>
      <c r="C95" s="280"/>
      <c r="D95" s="248" t="s">
        <v>759</v>
      </c>
      <c r="E95" s="248" t="s">
        <v>734</v>
      </c>
      <c r="F95" s="248" t="s">
        <v>759</v>
      </c>
      <c r="G95" s="248" t="s">
        <v>734</v>
      </c>
      <c r="H95" s="254"/>
      <c r="I95" s="254"/>
      <c r="J95" s="254"/>
      <c r="L95" s="254"/>
      <c r="M95" s="51"/>
      <c r="N95" s="51"/>
      <c r="O95" s="51"/>
      <c r="P95" s="51"/>
      <c r="Q95" s="51"/>
      <c r="R95" s="51"/>
      <c r="S95" s="51"/>
      <c r="T95" s="51"/>
      <c r="AC95" s="21"/>
      <c r="AD95" s="21"/>
      <c r="AE95" s="21"/>
    </row>
    <row r="96" spans="1:31" s="126" customFormat="1" ht="24" customHeight="1" x14ac:dyDescent="0.15">
      <c r="A96" s="305"/>
      <c r="B96" s="17" t="s">
        <v>350</v>
      </c>
      <c r="C96" s="135">
        <v>79</v>
      </c>
      <c r="D96" s="17">
        <v>5</v>
      </c>
      <c r="E96" s="27">
        <v>3.6</v>
      </c>
      <c r="F96" s="17">
        <v>40</v>
      </c>
      <c r="G96" s="27">
        <v>11.5</v>
      </c>
      <c r="H96" s="254"/>
      <c r="I96" s="254"/>
      <c r="J96" s="254"/>
      <c r="L96" s="254"/>
      <c r="M96" s="51"/>
      <c r="N96" s="51"/>
      <c r="O96" s="51"/>
      <c r="P96" s="51"/>
      <c r="Q96" s="51"/>
      <c r="R96" s="51"/>
      <c r="S96" s="51"/>
      <c r="T96" s="51"/>
      <c r="AC96" s="21"/>
      <c r="AD96" s="21"/>
      <c r="AE96" s="21"/>
    </row>
    <row r="97" spans="1:31" s="126" customFormat="1" ht="24" customHeight="1" x14ac:dyDescent="0.15">
      <c r="A97" s="305"/>
      <c r="B97" s="17" t="s">
        <v>352</v>
      </c>
      <c r="C97" s="135">
        <v>14</v>
      </c>
      <c r="D97" s="61">
        <v>6</v>
      </c>
      <c r="E97" s="68">
        <v>2.5</v>
      </c>
      <c r="F97" s="17">
        <v>5</v>
      </c>
      <c r="G97" s="27">
        <v>11.6</v>
      </c>
      <c r="H97" s="254"/>
      <c r="I97" s="254"/>
      <c r="J97" s="254"/>
      <c r="L97" s="254"/>
      <c r="M97" s="51"/>
      <c r="N97" s="51"/>
      <c r="O97" s="51"/>
      <c r="P97" s="51"/>
      <c r="Q97" s="51"/>
      <c r="R97" s="51"/>
      <c r="S97" s="51"/>
      <c r="T97" s="51"/>
      <c r="AC97" s="21"/>
      <c r="AD97" s="21"/>
      <c r="AE97" s="21"/>
    </row>
    <row r="98" spans="1:31" s="126" customFormat="1" ht="24" customHeight="1" x14ac:dyDescent="0.15">
      <c r="A98" s="305"/>
      <c r="B98" s="17" t="s">
        <v>351</v>
      </c>
      <c r="C98" s="135">
        <v>108</v>
      </c>
      <c r="D98" s="17">
        <v>8</v>
      </c>
      <c r="E98" s="27">
        <v>5.0999999999999996</v>
      </c>
      <c r="F98" s="17">
        <v>57</v>
      </c>
      <c r="G98" s="27">
        <v>12.7</v>
      </c>
      <c r="H98" s="254"/>
      <c r="I98" s="254"/>
      <c r="J98" s="254"/>
      <c r="L98" s="254"/>
      <c r="M98" s="51"/>
      <c r="N98" s="51"/>
      <c r="O98" s="51"/>
      <c r="P98" s="51"/>
      <c r="Q98" s="51"/>
      <c r="R98" s="51"/>
      <c r="S98" s="51"/>
      <c r="T98" s="51"/>
      <c r="AC98" s="21"/>
      <c r="AD98" s="21"/>
      <c r="AE98" s="21"/>
    </row>
    <row r="99" spans="1:31" s="126" customFormat="1" ht="24" customHeight="1" x14ac:dyDescent="0.15">
      <c r="A99" s="305"/>
      <c r="B99" s="17" t="s">
        <v>353</v>
      </c>
      <c r="C99" s="135">
        <v>52</v>
      </c>
      <c r="D99" s="17">
        <v>38</v>
      </c>
      <c r="E99" s="27">
        <v>7.8</v>
      </c>
      <c r="F99" s="17">
        <v>4</v>
      </c>
      <c r="G99" s="27">
        <v>14.3</v>
      </c>
      <c r="H99" s="254"/>
      <c r="I99" s="254"/>
      <c r="J99" s="254"/>
      <c r="L99" s="254"/>
      <c r="M99" s="51"/>
      <c r="N99" s="51"/>
      <c r="O99" s="51"/>
      <c r="P99" s="51"/>
      <c r="Q99" s="51"/>
      <c r="R99" s="51"/>
      <c r="S99" s="51"/>
      <c r="T99" s="51"/>
      <c r="AC99" s="21"/>
      <c r="AD99" s="21"/>
      <c r="AE99" s="21"/>
    </row>
    <row r="100" spans="1:31" s="126" customFormat="1" ht="24" customHeight="1" x14ac:dyDescent="0.15">
      <c r="A100" s="250"/>
      <c r="B100" s="254"/>
      <c r="C100" s="254"/>
      <c r="D100" s="254"/>
      <c r="E100" s="254"/>
      <c r="F100" s="254"/>
      <c r="G100" s="254"/>
      <c r="H100" s="254"/>
      <c r="I100" s="254"/>
      <c r="J100" s="254"/>
      <c r="K100" s="159"/>
      <c r="L100" s="271"/>
      <c r="M100" s="51"/>
      <c r="N100" s="51"/>
      <c r="O100" s="51"/>
      <c r="P100" s="51"/>
      <c r="Q100" s="51"/>
      <c r="R100" s="51"/>
      <c r="S100" s="51"/>
      <c r="T100" s="51"/>
      <c r="AC100" s="21"/>
      <c r="AD100" s="21"/>
      <c r="AE100" s="21"/>
    </row>
    <row r="101" spans="1:31" s="126" customFormat="1" ht="24" customHeight="1" x14ac:dyDescent="0.15">
      <c r="A101" s="305" t="s">
        <v>1358</v>
      </c>
      <c r="B101" s="280" t="s">
        <v>801</v>
      </c>
      <c r="C101" s="280" t="s">
        <v>716</v>
      </c>
      <c r="D101" s="307" t="s">
        <v>220</v>
      </c>
      <c r="E101" s="309"/>
      <c r="F101" s="307" t="s">
        <v>219</v>
      </c>
      <c r="G101" s="309"/>
      <c r="H101" s="307" t="s">
        <v>1359</v>
      </c>
      <c r="I101" s="309"/>
      <c r="J101" s="254"/>
      <c r="K101" s="159"/>
      <c r="L101" s="365" t="s">
        <v>774</v>
      </c>
      <c r="M101" s="347" t="s">
        <v>1360</v>
      </c>
      <c r="N101" s="348"/>
      <c r="O101" s="272" t="s">
        <v>1361</v>
      </c>
      <c r="P101" s="272" t="s">
        <v>1361</v>
      </c>
      <c r="Q101" s="272" t="s">
        <v>1362</v>
      </c>
      <c r="R101" s="272" t="s">
        <v>1362</v>
      </c>
      <c r="S101" s="280" t="s">
        <v>716</v>
      </c>
      <c r="T101" s="51"/>
      <c r="AC101" s="21"/>
      <c r="AD101" s="21"/>
      <c r="AE101" s="21"/>
    </row>
    <row r="102" spans="1:31" s="126" customFormat="1" ht="26" customHeight="1" x14ac:dyDescent="0.15">
      <c r="A102" s="305"/>
      <c r="B102" s="280"/>
      <c r="C102" s="280"/>
      <c r="D102" s="248" t="s">
        <v>759</v>
      </c>
      <c r="E102" s="248" t="s">
        <v>734</v>
      </c>
      <c r="F102" s="248" t="s">
        <v>759</v>
      </c>
      <c r="G102" s="248" t="s">
        <v>734</v>
      </c>
      <c r="H102" s="248" t="s">
        <v>759</v>
      </c>
      <c r="I102" s="248" t="s">
        <v>734</v>
      </c>
      <c r="J102" s="254"/>
      <c r="K102" s="159"/>
      <c r="L102" s="365" t="s">
        <v>774</v>
      </c>
      <c r="M102" s="261" t="s">
        <v>712</v>
      </c>
      <c r="N102" s="261" t="s">
        <v>1363</v>
      </c>
      <c r="O102" s="261" t="s">
        <v>759</v>
      </c>
      <c r="P102" s="272" t="s">
        <v>1361</v>
      </c>
      <c r="Q102" s="261" t="s">
        <v>759</v>
      </c>
      <c r="R102" s="272" t="s">
        <v>1362</v>
      </c>
      <c r="S102" s="280"/>
      <c r="AC102" s="21"/>
      <c r="AD102" s="21"/>
      <c r="AE102" s="21"/>
    </row>
    <row r="103" spans="1:31" s="126" customFormat="1" ht="24" customHeight="1" x14ac:dyDescent="0.15">
      <c r="A103" s="305"/>
      <c r="B103" s="17" t="s">
        <v>350</v>
      </c>
      <c r="C103" s="135">
        <v>57</v>
      </c>
      <c r="D103" s="17">
        <v>12</v>
      </c>
      <c r="E103" s="27">
        <v>21.1</v>
      </c>
      <c r="F103" s="17">
        <v>1</v>
      </c>
      <c r="G103" s="27">
        <v>1.8</v>
      </c>
      <c r="H103" s="17">
        <v>44</v>
      </c>
      <c r="I103" s="27">
        <v>77.2</v>
      </c>
      <c r="J103" s="254"/>
      <c r="K103" s="271"/>
      <c r="L103" s="262" t="s">
        <v>455</v>
      </c>
      <c r="M103" s="263">
        <v>2.2999999999999998</v>
      </c>
      <c r="N103" s="263">
        <v>3.6</v>
      </c>
      <c r="O103" s="264">
        <v>22</v>
      </c>
      <c r="P103" s="265">
        <v>38.6</v>
      </c>
      <c r="Q103" s="264">
        <v>35</v>
      </c>
      <c r="R103" s="265">
        <v>61.4</v>
      </c>
      <c r="S103" s="135">
        <v>57</v>
      </c>
      <c r="AC103" s="21"/>
      <c r="AD103" s="21"/>
      <c r="AE103" s="21"/>
    </row>
    <row r="104" spans="1:31" s="126" customFormat="1" ht="24" customHeight="1" x14ac:dyDescent="0.15">
      <c r="A104" s="305"/>
      <c r="B104" s="17" t="s">
        <v>352</v>
      </c>
      <c r="C104" s="135">
        <v>6</v>
      </c>
      <c r="D104" s="17">
        <v>4</v>
      </c>
      <c r="E104" s="131">
        <v>67</v>
      </c>
      <c r="F104" s="17">
        <v>0</v>
      </c>
      <c r="G104" s="131">
        <v>0</v>
      </c>
      <c r="H104" s="17">
        <v>2</v>
      </c>
      <c r="I104" s="131">
        <v>33</v>
      </c>
      <c r="J104" s="254"/>
      <c r="K104" s="271"/>
      <c r="L104" s="262" t="s">
        <v>456</v>
      </c>
      <c r="M104" s="263">
        <v>1.4</v>
      </c>
      <c r="N104" s="263">
        <v>0.3</v>
      </c>
      <c r="O104" s="264">
        <v>5</v>
      </c>
      <c r="P104" s="265">
        <v>83.3</v>
      </c>
      <c r="Q104" s="264">
        <v>1</v>
      </c>
      <c r="R104" s="265">
        <v>16.7</v>
      </c>
      <c r="S104" s="135">
        <v>6</v>
      </c>
      <c r="AC104" s="21"/>
      <c r="AD104" s="21"/>
      <c r="AE104" s="21"/>
    </row>
    <row r="105" spans="1:31" s="126" customFormat="1" ht="24" customHeight="1" x14ac:dyDescent="0.15">
      <c r="A105" s="305"/>
      <c r="B105" s="17" t="s">
        <v>351</v>
      </c>
      <c r="C105" s="135">
        <v>128</v>
      </c>
      <c r="D105" s="17">
        <v>23</v>
      </c>
      <c r="E105" s="27">
        <v>18</v>
      </c>
      <c r="F105" s="17">
        <v>23</v>
      </c>
      <c r="G105" s="27">
        <v>18</v>
      </c>
      <c r="H105" s="17">
        <v>82</v>
      </c>
      <c r="I105" s="27">
        <v>53.9</v>
      </c>
      <c r="J105" s="254"/>
      <c r="K105" s="271"/>
      <c r="L105" s="262" t="s">
        <v>0</v>
      </c>
      <c r="M105" s="263">
        <v>3.1</v>
      </c>
      <c r="N105" s="263">
        <v>4.0999999999999996</v>
      </c>
      <c r="O105" s="264">
        <v>41</v>
      </c>
      <c r="P105" s="266">
        <v>32</v>
      </c>
      <c r="Q105" s="264">
        <v>54</v>
      </c>
      <c r="R105" s="265">
        <v>42.2</v>
      </c>
      <c r="S105" s="135">
        <v>128</v>
      </c>
      <c r="AC105" s="21"/>
      <c r="AD105" s="21"/>
      <c r="AE105" s="21"/>
    </row>
    <row r="106" spans="1:31" s="126" customFormat="1" ht="24" customHeight="1" x14ac:dyDescent="0.15">
      <c r="A106" s="305"/>
      <c r="B106" s="17" t="s">
        <v>353</v>
      </c>
      <c r="C106" s="135">
        <v>28</v>
      </c>
      <c r="D106" s="17">
        <v>3</v>
      </c>
      <c r="E106" s="27">
        <v>10.7</v>
      </c>
      <c r="F106" s="17">
        <v>0</v>
      </c>
      <c r="G106" s="131">
        <v>0</v>
      </c>
      <c r="H106" s="17">
        <v>3</v>
      </c>
      <c r="I106" s="27">
        <v>10.7</v>
      </c>
      <c r="J106" s="254"/>
      <c r="K106" s="271"/>
      <c r="L106" s="262" t="s">
        <v>457</v>
      </c>
      <c r="M106" s="263">
        <v>0.1</v>
      </c>
      <c r="N106" s="263">
        <v>0.7</v>
      </c>
      <c r="O106" s="264">
        <v>1</v>
      </c>
      <c r="P106" s="265">
        <v>3.6</v>
      </c>
      <c r="Q106" s="264">
        <v>5</v>
      </c>
      <c r="R106" s="265">
        <v>17.899999999999999</v>
      </c>
      <c r="S106" s="135">
        <v>28</v>
      </c>
      <c r="AC106" s="21"/>
      <c r="AD106" s="21"/>
      <c r="AE106" s="21"/>
    </row>
    <row r="107" spans="1:31" s="126" customFormat="1" ht="24" customHeight="1" x14ac:dyDescent="0.15">
      <c r="A107" s="34"/>
      <c r="B107" s="18"/>
      <c r="C107" s="18"/>
      <c r="D107" s="18">
        <f>SUM(D103:D106)</f>
        <v>42</v>
      </c>
      <c r="E107" s="18"/>
      <c r="F107" s="18">
        <f>SUM(F103:F106)</f>
        <v>24</v>
      </c>
      <c r="G107" s="18"/>
      <c r="H107" s="18">
        <f>SUM(H103:H106)</f>
        <v>131</v>
      </c>
      <c r="I107" s="18"/>
      <c r="J107" s="18"/>
      <c r="K107" s="271"/>
      <c r="L107" s="271"/>
      <c r="M107" s="271"/>
      <c r="N107" s="271"/>
      <c r="O107" s="271"/>
      <c r="P107" s="271"/>
      <c r="Q107" s="271"/>
      <c r="R107" s="159"/>
      <c r="S107" s="159"/>
      <c r="AC107" s="21"/>
      <c r="AD107" s="21"/>
      <c r="AE107" s="21"/>
    </row>
    <row r="108" spans="1:31" s="126" customFormat="1" ht="24" customHeight="1" x14ac:dyDescent="0.15">
      <c r="A108" s="305" t="s">
        <v>813</v>
      </c>
      <c r="B108" s="334"/>
      <c r="C108" s="335" t="s">
        <v>760</v>
      </c>
      <c r="D108" s="334" t="s">
        <v>74</v>
      </c>
      <c r="E108" s="334"/>
      <c r="F108" s="334" t="s">
        <v>14</v>
      </c>
      <c r="G108" s="334"/>
      <c r="H108" s="334" t="s">
        <v>730</v>
      </c>
      <c r="I108" s="334"/>
      <c r="J108" s="98"/>
      <c r="K108" s="159"/>
      <c r="L108" s="159"/>
      <c r="M108" s="271"/>
      <c r="N108" s="271"/>
      <c r="O108" s="271"/>
      <c r="P108" s="271"/>
      <c r="Q108" s="271"/>
      <c r="R108" s="159"/>
      <c r="S108" s="159"/>
      <c r="AC108" s="21"/>
      <c r="AD108" s="21"/>
      <c r="AE108" s="21"/>
    </row>
    <row r="109" spans="1:31" s="126" customFormat="1" ht="24" customHeight="1" x14ac:dyDescent="0.15">
      <c r="A109" s="305"/>
      <c r="B109" s="334"/>
      <c r="C109" s="335"/>
      <c r="D109" s="138" t="s">
        <v>759</v>
      </c>
      <c r="E109" s="139" t="s">
        <v>734</v>
      </c>
      <c r="F109" s="138" t="s">
        <v>759</v>
      </c>
      <c r="G109" s="139" t="s">
        <v>734</v>
      </c>
      <c r="H109" s="138" t="s">
        <v>759</v>
      </c>
      <c r="I109" s="139" t="s">
        <v>734</v>
      </c>
      <c r="J109" s="98"/>
      <c r="K109" s="159"/>
      <c r="L109" s="159"/>
      <c r="M109" s="159"/>
      <c r="N109" s="159"/>
      <c r="O109" s="159"/>
      <c r="P109" s="159"/>
      <c r="Q109" s="159"/>
      <c r="R109" s="159"/>
      <c r="S109" s="159"/>
      <c r="AC109" s="21"/>
      <c r="AD109" s="21"/>
      <c r="AE109" s="21"/>
    </row>
    <row r="110" spans="1:31" s="126" customFormat="1" ht="24" customHeight="1" x14ac:dyDescent="0.15">
      <c r="A110" s="305"/>
      <c r="B110" s="325" t="s">
        <v>455</v>
      </c>
      <c r="C110" s="140" t="s">
        <v>28</v>
      </c>
      <c r="D110" s="141">
        <v>14</v>
      </c>
      <c r="E110" s="140">
        <v>26.4</v>
      </c>
      <c r="F110" s="141">
        <v>14</v>
      </c>
      <c r="G110" s="140">
        <v>26.4</v>
      </c>
      <c r="H110" s="141">
        <v>25</v>
      </c>
      <c r="I110" s="140">
        <v>47.2</v>
      </c>
      <c r="J110" s="98"/>
      <c r="K110" s="98"/>
      <c r="L110" s="98"/>
      <c r="AC110" s="21"/>
      <c r="AD110" s="21"/>
      <c r="AE110" s="21"/>
    </row>
    <row r="111" spans="1:31" s="126" customFormat="1" ht="24" customHeight="1" x14ac:dyDescent="0.15">
      <c r="A111" s="305"/>
      <c r="B111" s="325"/>
      <c r="C111" s="140" t="s">
        <v>67</v>
      </c>
      <c r="D111" s="141">
        <v>60</v>
      </c>
      <c r="E111" s="140">
        <v>56.6</v>
      </c>
      <c r="F111" s="141">
        <v>12</v>
      </c>
      <c r="G111" s="140">
        <v>11.3</v>
      </c>
      <c r="H111" s="141">
        <v>34</v>
      </c>
      <c r="I111" s="140">
        <v>32.1</v>
      </c>
      <c r="J111" s="98"/>
      <c r="K111" s="98"/>
      <c r="L111" s="98"/>
      <c r="AC111" s="21"/>
      <c r="AD111" s="21"/>
      <c r="AE111" s="21"/>
    </row>
    <row r="112" spans="1:31" s="126" customFormat="1" ht="24" customHeight="1" x14ac:dyDescent="0.15">
      <c r="A112" s="305"/>
      <c r="B112" s="325"/>
      <c r="C112" s="140" t="s">
        <v>71</v>
      </c>
      <c r="D112" s="141">
        <v>27</v>
      </c>
      <c r="E112" s="140">
        <v>14.1</v>
      </c>
      <c r="F112" s="141">
        <v>12</v>
      </c>
      <c r="G112" s="140">
        <v>14.1</v>
      </c>
      <c r="H112" s="141">
        <v>46</v>
      </c>
      <c r="I112" s="140">
        <v>54.1</v>
      </c>
      <c r="J112" s="98"/>
      <c r="K112" s="98"/>
      <c r="L112" s="98"/>
      <c r="AC112" s="21"/>
      <c r="AD112" s="21"/>
      <c r="AE112" s="21"/>
    </row>
    <row r="113" spans="1:31" s="126" customFormat="1" ht="24" customHeight="1" x14ac:dyDescent="0.15">
      <c r="A113" s="305"/>
      <c r="B113" s="325" t="s">
        <v>761</v>
      </c>
      <c r="C113" s="140" t="s">
        <v>28</v>
      </c>
      <c r="D113" s="141">
        <v>11</v>
      </c>
      <c r="E113" s="140">
        <v>18</v>
      </c>
      <c r="F113" s="141">
        <v>37</v>
      </c>
      <c r="G113" s="140">
        <v>60.7</v>
      </c>
      <c r="H113" s="141">
        <v>13</v>
      </c>
      <c r="I113" s="140">
        <v>21.3</v>
      </c>
      <c r="J113" s="98"/>
      <c r="K113" s="98"/>
      <c r="L113" s="98"/>
      <c r="AC113" s="21"/>
      <c r="AD113" s="21"/>
      <c r="AE113" s="21"/>
    </row>
    <row r="114" spans="1:31" s="126" customFormat="1" ht="24" customHeight="1" x14ac:dyDescent="0.15">
      <c r="A114" s="305"/>
      <c r="B114" s="325"/>
      <c r="C114" s="140" t="s">
        <v>67</v>
      </c>
      <c r="D114" s="141">
        <v>1</v>
      </c>
      <c r="E114" s="140">
        <v>4.5</v>
      </c>
      <c r="F114" s="141">
        <v>10</v>
      </c>
      <c r="G114" s="140">
        <v>45.5</v>
      </c>
      <c r="H114" s="141">
        <v>11</v>
      </c>
      <c r="I114" s="140">
        <v>50</v>
      </c>
      <c r="J114" s="98"/>
      <c r="K114" s="98"/>
      <c r="L114" s="98"/>
      <c r="AC114" s="21"/>
      <c r="AD114" s="21"/>
      <c r="AE114" s="21"/>
    </row>
    <row r="115" spans="1:31" s="126" customFormat="1" ht="24" customHeight="1" x14ac:dyDescent="0.15">
      <c r="A115" s="305"/>
      <c r="B115" s="325"/>
      <c r="C115" s="140" t="s">
        <v>71</v>
      </c>
      <c r="D115" s="141">
        <v>1</v>
      </c>
      <c r="E115" s="140">
        <v>66.7</v>
      </c>
      <c r="F115" s="141">
        <v>2</v>
      </c>
      <c r="G115" s="140">
        <v>66.7</v>
      </c>
      <c r="H115" s="141">
        <v>0</v>
      </c>
      <c r="I115" s="140">
        <v>40</v>
      </c>
      <c r="J115" s="98"/>
      <c r="K115" s="98"/>
      <c r="L115" s="98"/>
      <c r="AC115" s="21"/>
      <c r="AD115" s="21"/>
      <c r="AE115" s="21"/>
    </row>
    <row r="116" spans="1:31" s="126" customFormat="1" ht="24" customHeight="1" x14ac:dyDescent="0.15">
      <c r="A116" s="305"/>
      <c r="B116" s="325" t="s">
        <v>0</v>
      </c>
      <c r="C116" s="140" t="s">
        <v>28</v>
      </c>
      <c r="D116" s="141">
        <v>32</v>
      </c>
      <c r="E116" s="140">
        <v>66.7</v>
      </c>
      <c r="F116" s="141">
        <v>6</v>
      </c>
      <c r="G116" s="140">
        <v>12.5</v>
      </c>
      <c r="H116" s="141">
        <v>10</v>
      </c>
      <c r="I116" s="140">
        <v>20.8</v>
      </c>
      <c r="J116" s="98"/>
      <c r="K116" s="98"/>
      <c r="L116" s="98"/>
      <c r="AC116" s="21"/>
      <c r="AD116" s="21"/>
      <c r="AE116" s="21"/>
    </row>
    <row r="117" spans="1:31" s="126" customFormat="1" ht="24" customHeight="1" x14ac:dyDescent="0.15">
      <c r="A117" s="305"/>
      <c r="B117" s="325"/>
      <c r="C117" s="140" t="s">
        <v>67</v>
      </c>
      <c r="D117" s="141">
        <v>0</v>
      </c>
      <c r="E117" s="140">
        <v>0</v>
      </c>
      <c r="F117" s="141">
        <v>0</v>
      </c>
      <c r="G117" s="140">
        <v>0</v>
      </c>
      <c r="H117" s="141">
        <v>7</v>
      </c>
      <c r="I117" s="140">
        <v>100</v>
      </c>
      <c r="J117" s="98"/>
      <c r="K117" s="98"/>
      <c r="L117" s="98"/>
      <c r="AC117" s="21"/>
      <c r="AD117" s="21"/>
      <c r="AE117" s="21"/>
    </row>
    <row r="118" spans="1:31" s="126" customFormat="1" ht="24" customHeight="1" x14ac:dyDescent="0.15">
      <c r="A118" s="305"/>
      <c r="B118" s="325"/>
      <c r="C118" s="140" t="s">
        <v>71</v>
      </c>
      <c r="D118" s="141">
        <v>31</v>
      </c>
      <c r="E118" s="140">
        <v>33</v>
      </c>
      <c r="F118" s="141">
        <v>17</v>
      </c>
      <c r="G118" s="140">
        <v>18.100000000000001</v>
      </c>
      <c r="H118" s="141">
        <v>46</v>
      </c>
      <c r="I118" s="140">
        <v>48.9</v>
      </c>
      <c r="J118" s="98"/>
      <c r="K118" s="98"/>
      <c r="L118" s="98"/>
      <c r="AC118" s="21"/>
      <c r="AD118" s="21"/>
      <c r="AE118" s="21"/>
    </row>
    <row r="119" spans="1:31" s="126" customFormat="1" ht="24" customHeight="1" x14ac:dyDescent="0.15">
      <c r="A119" s="305"/>
      <c r="B119" s="325"/>
      <c r="C119" s="140" t="s">
        <v>347</v>
      </c>
      <c r="D119" s="141">
        <v>42</v>
      </c>
      <c r="E119" s="140">
        <v>60</v>
      </c>
      <c r="F119" s="141">
        <v>4</v>
      </c>
      <c r="G119" s="140">
        <v>5.7</v>
      </c>
      <c r="H119" s="141">
        <v>24</v>
      </c>
      <c r="I119" s="140">
        <v>34.299999999999997</v>
      </c>
      <c r="J119" s="98"/>
      <c r="K119" s="98"/>
      <c r="L119" s="98"/>
      <c r="AC119" s="21"/>
      <c r="AD119" s="21"/>
      <c r="AE119" s="21"/>
    </row>
    <row r="120" spans="1:31" s="126" customFormat="1" ht="24" customHeight="1" x14ac:dyDescent="0.15">
      <c r="A120" s="305"/>
      <c r="B120" s="325"/>
      <c r="C120" s="140" t="s">
        <v>348</v>
      </c>
      <c r="D120" s="141">
        <v>15</v>
      </c>
      <c r="E120" s="140">
        <v>20.5</v>
      </c>
      <c r="F120" s="141">
        <v>12</v>
      </c>
      <c r="G120" s="140">
        <v>16.399999999999999</v>
      </c>
      <c r="H120" s="141">
        <v>46</v>
      </c>
      <c r="I120" s="140">
        <v>63</v>
      </c>
      <c r="J120" s="98"/>
      <c r="K120" s="98"/>
      <c r="L120" s="98"/>
      <c r="AC120" s="21"/>
      <c r="AD120" s="21"/>
      <c r="AE120" s="21"/>
    </row>
    <row r="121" spans="1:31" s="126" customFormat="1" ht="24" customHeight="1" x14ac:dyDescent="0.15">
      <c r="A121" s="305"/>
      <c r="B121" s="141" t="s">
        <v>457</v>
      </c>
      <c r="C121" s="140" t="s">
        <v>762</v>
      </c>
      <c r="D121" s="141">
        <v>10</v>
      </c>
      <c r="E121" s="140"/>
      <c r="F121" s="141">
        <v>133</v>
      </c>
      <c r="G121" s="140"/>
      <c r="H121" s="141">
        <v>21</v>
      </c>
      <c r="I121" s="140"/>
      <c r="J121" s="98"/>
      <c r="K121" s="98"/>
      <c r="L121" s="98"/>
      <c r="AC121" s="21"/>
      <c r="AD121" s="21"/>
      <c r="AE121" s="21"/>
    </row>
    <row r="122" spans="1:31" s="126" customFormat="1" ht="24" customHeight="1" x14ac:dyDescent="0.15">
      <c r="A122" s="34"/>
      <c r="B122" s="98"/>
      <c r="C122" s="98"/>
      <c r="D122" s="98"/>
      <c r="E122" s="98"/>
      <c r="F122" s="98"/>
      <c r="G122" s="98"/>
      <c r="H122" s="98"/>
      <c r="I122" s="98"/>
      <c r="J122" s="98"/>
      <c r="K122" s="98"/>
      <c r="L122" s="98"/>
      <c r="M122" s="18"/>
      <c r="N122" s="18"/>
      <c r="O122" s="18"/>
      <c r="P122" s="18"/>
      <c r="Q122" s="18"/>
      <c r="AC122" s="21"/>
      <c r="AD122" s="21"/>
      <c r="AE122" s="21"/>
    </row>
    <row r="123" spans="1:31" s="126" customFormat="1" ht="24" customHeight="1" x14ac:dyDescent="0.15">
      <c r="A123" s="305" t="s">
        <v>814</v>
      </c>
      <c r="B123" s="336" t="s">
        <v>455</v>
      </c>
      <c r="C123" s="31" t="s">
        <v>734</v>
      </c>
      <c r="D123" s="32" t="s">
        <v>219</v>
      </c>
      <c r="E123" s="32" t="s">
        <v>220</v>
      </c>
      <c r="F123" s="32" t="s">
        <v>343</v>
      </c>
      <c r="G123" s="32" t="s">
        <v>17</v>
      </c>
      <c r="H123" s="32" t="s">
        <v>78</v>
      </c>
      <c r="I123" s="32" t="s">
        <v>18</v>
      </c>
      <c r="J123" s="32" t="s">
        <v>19</v>
      </c>
      <c r="K123" s="121" t="s">
        <v>779</v>
      </c>
      <c r="M123" s="18"/>
      <c r="N123" s="18"/>
      <c r="O123" s="18"/>
      <c r="P123" s="18"/>
      <c r="Q123" s="18"/>
      <c r="AC123" s="21"/>
      <c r="AD123" s="21"/>
      <c r="AE123" s="21"/>
    </row>
    <row r="124" spans="1:31" ht="24" customHeight="1" x14ac:dyDescent="0.15">
      <c r="A124" s="305"/>
      <c r="B124" s="337"/>
      <c r="C124" s="62" t="s">
        <v>747</v>
      </c>
      <c r="D124" s="27">
        <v>26.4</v>
      </c>
      <c r="E124" s="27">
        <v>26.4</v>
      </c>
      <c r="F124" s="27">
        <v>47.2</v>
      </c>
      <c r="G124" s="27">
        <v>24.7</v>
      </c>
      <c r="H124" s="27">
        <v>14.8</v>
      </c>
      <c r="I124" s="27">
        <v>34.6</v>
      </c>
      <c r="J124" s="27">
        <v>25.9</v>
      </c>
      <c r="K124" s="27">
        <v>39.5</v>
      </c>
    </row>
    <row r="125" spans="1:31" ht="24" customHeight="1" x14ac:dyDescent="0.15">
      <c r="A125" s="305"/>
      <c r="B125" s="337"/>
      <c r="C125" s="62" t="s">
        <v>748</v>
      </c>
      <c r="D125" s="27">
        <v>56.6</v>
      </c>
      <c r="E125" s="27">
        <v>11.3</v>
      </c>
      <c r="F125" s="27">
        <v>32.1</v>
      </c>
      <c r="G125" s="27">
        <v>27.6</v>
      </c>
      <c r="H125" s="27">
        <v>19.5</v>
      </c>
      <c r="I125" s="27">
        <v>11.9</v>
      </c>
      <c r="J125" s="27">
        <v>41.1</v>
      </c>
      <c r="K125" s="27">
        <v>47.1</v>
      </c>
    </row>
    <row r="126" spans="1:31" ht="24" customHeight="1" x14ac:dyDescent="0.15">
      <c r="A126" s="305"/>
      <c r="B126" s="338"/>
      <c r="C126" s="62" t="s">
        <v>749</v>
      </c>
      <c r="D126" s="27">
        <v>31.8</v>
      </c>
      <c r="E126" s="27">
        <v>14.1</v>
      </c>
      <c r="F126" s="27">
        <v>54.1</v>
      </c>
      <c r="G126" s="27">
        <v>11</v>
      </c>
      <c r="H126" s="27">
        <v>24.7</v>
      </c>
      <c r="I126" s="27">
        <v>24</v>
      </c>
      <c r="J126" s="27">
        <v>40.299999999999997</v>
      </c>
      <c r="K126" s="27">
        <v>35.700000000000003</v>
      </c>
      <c r="U126" s="21"/>
      <c r="V126" s="21"/>
      <c r="W126" s="21"/>
      <c r="X126" s="21"/>
      <c r="Y126" s="126"/>
    </row>
    <row r="127" spans="1:31" ht="24" customHeight="1" x14ac:dyDescent="0.15">
      <c r="A127" s="305"/>
      <c r="B127" s="336" t="s">
        <v>456</v>
      </c>
      <c r="C127" s="95"/>
      <c r="D127" s="96"/>
      <c r="E127" s="96"/>
      <c r="F127" s="96"/>
      <c r="G127" s="32" t="s">
        <v>17</v>
      </c>
      <c r="H127" s="32" t="s">
        <v>78</v>
      </c>
      <c r="I127" s="32" t="s">
        <v>18</v>
      </c>
      <c r="J127" s="32" t="s">
        <v>19</v>
      </c>
      <c r="K127" s="121" t="s">
        <v>779</v>
      </c>
      <c r="U127" s="21"/>
      <c r="V127" s="21"/>
      <c r="W127" s="21"/>
      <c r="X127" s="21"/>
      <c r="Y127" s="126"/>
    </row>
    <row r="128" spans="1:31" ht="24" customHeight="1" x14ac:dyDescent="0.15">
      <c r="A128" s="305"/>
      <c r="B128" s="337"/>
      <c r="C128" s="62" t="s">
        <v>747</v>
      </c>
      <c r="D128" s="146">
        <v>18</v>
      </c>
      <c r="E128" s="27">
        <v>60.7</v>
      </c>
      <c r="F128" s="27">
        <v>21.3</v>
      </c>
      <c r="G128" s="27">
        <v>23.2</v>
      </c>
      <c r="H128" s="27">
        <v>37.9</v>
      </c>
      <c r="I128" s="27">
        <v>12.6</v>
      </c>
      <c r="J128" s="27">
        <v>26.3</v>
      </c>
      <c r="K128" s="27">
        <v>61.1</v>
      </c>
    </row>
    <row r="129" spans="1:20" ht="24" customHeight="1" x14ac:dyDescent="0.15">
      <c r="A129" s="305"/>
      <c r="B129" s="337"/>
      <c r="C129" s="62" t="s">
        <v>748</v>
      </c>
      <c r="D129" s="146">
        <v>4.5</v>
      </c>
      <c r="E129" s="27">
        <v>45.5</v>
      </c>
      <c r="F129" s="27">
        <v>50</v>
      </c>
      <c r="G129" s="27">
        <v>0</v>
      </c>
      <c r="H129" s="27">
        <v>22.2</v>
      </c>
      <c r="I129" s="27">
        <v>38.9</v>
      </c>
      <c r="J129" s="27">
        <v>38.9</v>
      </c>
      <c r="K129" s="27">
        <v>22.2</v>
      </c>
    </row>
    <row r="130" spans="1:20" ht="24" customHeight="1" x14ac:dyDescent="0.15">
      <c r="A130" s="305"/>
      <c r="B130" s="338"/>
      <c r="C130" s="62" t="s">
        <v>749</v>
      </c>
      <c r="D130" s="146">
        <v>33.299999999999997</v>
      </c>
      <c r="E130" s="27">
        <v>66.7</v>
      </c>
      <c r="F130" s="27">
        <v>0</v>
      </c>
      <c r="G130" s="27">
        <v>40</v>
      </c>
      <c r="H130" s="27">
        <v>40</v>
      </c>
      <c r="I130" s="27">
        <v>0</v>
      </c>
      <c r="J130" s="27">
        <v>20</v>
      </c>
      <c r="K130" s="27">
        <v>80</v>
      </c>
    </row>
    <row r="131" spans="1:20" ht="24" customHeight="1" x14ac:dyDescent="0.15">
      <c r="A131" s="305"/>
      <c r="B131" s="336" t="s">
        <v>0</v>
      </c>
      <c r="C131" s="95"/>
      <c r="D131" s="96"/>
      <c r="E131" s="96"/>
      <c r="F131" s="96"/>
      <c r="G131" s="32" t="s">
        <v>17</v>
      </c>
      <c r="H131" s="32" t="s">
        <v>78</v>
      </c>
      <c r="I131" s="32" t="s">
        <v>18</v>
      </c>
      <c r="J131" s="32" t="s">
        <v>19</v>
      </c>
      <c r="K131" s="121" t="s">
        <v>779</v>
      </c>
    </row>
    <row r="132" spans="1:20" ht="24" customHeight="1" x14ac:dyDescent="0.15">
      <c r="A132" s="305"/>
      <c r="B132" s="337"/>
      <c r="C132" s="62" t="s">
        <v>747</v>
      </c>
      <c r="D132" s="27">
        <f>32*100/48</f>
        <v>66.666666666666671</v>
      </c>
      <c r="E132" s="27">
        <f>6*100/48</f>
        <v>12.5</v>
      </c>
      <c r="F132" s="27">
        <f>10*100/48</f>
        <v>20.833333333333332</v>
      </c>
      <c r="G132" s="27">
        <v>16.7</v>
      </c>
      <c r="H132" s="27">
        <v>4.2</v>
      </c>
      <c r="I132" s="27">
        <v>37.5</v>
      </c>
      <c r="J132" s="27">
        <v>41.7</v>
      </c>
      <c r="K132" s="27">
        <v>20.9</v>
      </c>
      <c r="T132" s="97"/>
    </row>
    <row r="133" spans="1:20" ht="24" customHeight="1" x14ac:dyDescent="0.15">
      <c r="A133" s="305"/>
      <c r="B133" s="337"/>
      <c r="C133" s="62" t="s">
        <v>748</v>
      </c>
      <c r="D133" s="27">
        <v>0</v>
      </c>
      <c r="E133" s="27">
        <v>0</v>
      </c>
      <c r="F133" s="27">
        <f>7*100/7</f>
        <v>100</v>
      </c>
      <c r="G133" s="27">
        <v>7.1</v>
      </c>
      <c r="H133" s="27">
        <v>0</v>
      </c>
      <c r="I133" s="27">
        <v>50</v>
      </c>
      <c r="J133" s="27">
        <v>42.9</v>
      </c>
      <c r="K133" s="27">
        <v>7.1</v>
      </c>
    </row>
    <row r="134" spans="1:20" ht="24" customHeight="1" x14ac:dyDescent="0.15">
      <c r="A134" s="305"/>
      <c r="B134" s="337"/>
      <c r="C134" s="62" t="s">
        <v>749</v>
      </c>
      <c r="D134" s="27">
        <f>31*100/94</f>
        <v>32.978723404255319</v>
      </c>
      <c r="E134" s="27">
        <f>17*100/94</f>
        <v>18.085106382978722</v>
      </c>
      <c r="F134" s="27">
        <f>46*100/94</f>
        <v>48.936170212765958</v>
      </c>
      <c r="G134" s="27">
        <v>22</v>
      </c>
      <c r="H134" s="27">
        <v>12.6</v>
      </c>
      <c r="I134" s="27">
        <v>34.1</v>
      </c>
      <c r="J134" s="27">
        <v>31.3</v>
      </c>
      <c r="K134" s="27">
        <v>34.6</v>
      </c>
    </row>
    <row r="135" spans="1:20" ht="24" customHeight="1" x14ac:dyDescent="0.15">
      <c r="A135" s="305"/>
      <c r="B135" s="337"/>
      <c r="C135" s="62" t="s">
        <v>757</v>
      </c>
      <c r="D135" s="27">
        <f>42*100/70</f>
        <v>60</v>
      </c>
      <c r="E135" s="27">
        <f>4*100/70</f>
        <v>5.7142857142857144</v>
      </c>
      <c r="F135" s="27">
        <f>24*100/70</f>
        <v>34.285714285714285</v>
      </c>
      <c r="G135" s="27">
        <v>26.1</v>
      </c>
      <c r="H135" s="27">
        <v>15.7</v>
      </c>
      <c r="I135" s="27">
        <v>27.6</v>
      </c>
      <c r="J135" s="27">
        <v>30.6</v>
      </c>
      <c r="K135" s="27">
        <v>41.8</v>
      </c>
    </row>
    <row r="136" spans="1:20" ht="24" customHeight="1" x14ac:dyDescent="0.15">
      <c r="A136" s="305"/>
      <c r="B136" s="338"/>
      <c r="C136" s="62" t="s">
        <v>756</v>
      </c>
      <c r="D136" s="27">
        <f>15*100/73</f>
        <v>20.547945205479451</v>
      </c>
      <c r="E136" s="27">
        <f>12*100/73</f>
        <v>16.438356164383563</v>
      </c>
      <c r="F136" s="27">
        <f>46*100/73</f>
        <v>63.013698630136986</v>
      </c>
      <c r="G136" s="27">
        <v>15.8</v>
      </c>
      <c r="H136" s="27">
        <v>11.8</v>
      </c>
      <c r="I136" s="27">
        <v>35.5</v>
      </c>
      <c r="J136" s="27">
        <v>36.799999999999997</v>
      </c>
      <c r="K136" s="27">
        <v>27.6</v>
      </c>
    </row>
    <row r="137" spans="1:20" ht="24" customHeight="1" x14ac:dyDescent="0.15">
      <c r="A137" s="305"/>
      <c r="B137" s="336" t="s">
        <v>457</v>
      </c>
      <c r="C137" s="147"/>
      <c r="D137" s="148"/>
      <c r="E137" s="148"/>
      <c r="F137" s="148"/>
      <c r="G137" s="148"/>
      <c r="H137" s="148"/>
      <c r="I137" s="148"/>
      <c r="J137" s="149"/>
      <c r="K137" s="149"/>
    </row>
    <row r="138" spans="1:20" ht="24" customHeight="1" x14ac:dyDescent="0.2">
      <c r="A138" s="305"/>
      <c r="B138" s="338"/>
      <c r="C138" s="150" t="s">
        <v>758</v>
      </c>
      <c r="D138" s="17">
        <v>10</v>
      </c>
      <c r="E138" s="17">
        <v>133</v>
      </c>
      <c r="F138" s="17">
        <v>21</v>
      </c>
      <c r="G138" s="17">
        <v>10</v>
      </c>
      <c r="H138" s="17">
        <v>26</v>
      </c>
      <c r="I138" s="17">
        <v>131</v>
      </c>
      <c r="J138" s="17">
        <v>6</v>
      </c>
      <c r="K138" s="60"/>
    </row>
    <row r="140" spans="1:20" ht="24" customHeight="1" x14ac:dyDescent="0.15">
      <c r="A140" s="305" t="s">
        <v>815</v>
      </c>
      <c r="B140" s="334"/>
      <c r="C140" s="335" t="s">
        <v>760</v>
      </c>
      <c r="D140" s="326" t="s">
        <v>19</v>
      </c>
      <c r="E140" s="327"/>
      <c r="F140" s="333"/>
      <c r="G140" s="326" t="s">
        <v>776</v>
      </c>
      <c r="H140" s="327"/>
      <c r="I140" s="327"/>
    </row>
    <row r="141" spans="1:20" ht="24" customHeight="1" x14ac:dyDescent="0.15">
      <c r="A141" s="305"/>
      <c r="B141" s="334"/>
      <c r="C141" s="335"/>
      <c r="D141" s="139" t="s">
        <v>777</v>
      </c>
      <c r="E141" s="139" t="s">
        <v>778</v>
      </c>
      <c r="F141" s="139" t="s">
        <v>731</v>
      </c>
      <c r="G141" s="139"/>
      <c r="H141" s="139"/>
      <c r="I141" s="154"/>
    </row>
    <row r="142" spans="1:20" ht="24" customHeight="1" x14ac:dyDescent="0.15">
      <c r="A142" s="305"/>
      <c r="B142" s="325" t="s">
        <v>455</v>
      </c>
      <c r="C142" s="140" t="s">
        <v>763</v>
      </c>
      <c r="D142" s="140">
        <v>4</v>
      </c>
      <c r="E142" s="140">
        <v>14</v>
      </c>
      <c r="F142" s="140">
        <v>3</v>
      </c>
    </row>
    <row r="143" spans="1:20" ht="24" customHeight="1" x14ac:dyDescent="0.15">
      <c r="A143" s="305"/>
      <c r="B143" s="325"/>
      <c r="C143" s="140" t="s">
        <v>764</v>
      </c>
      <c r="D143" s="140">
        <v>7</v>
      </c>
      <c r="E143" s="140">
        <v>70</v>
      </c>
      <c r="F143" s="140">
        <v>0</v>
      </c>
    </row>
    <row r="144" spans="1:20" ht="24" customHeight="1" x14ac:dyDescent="0.15">
      <c r="A144" s="305"/>
      <c r="B144" s="325"/>
      <c r="C144" s="140" t="s">
        <v>765</v>
      </c>
      <c r="D144" s="140">
        <v>0</v>
      </c>
      <c r="E144" s="140">
        <v>48</v>
      </c>
      <c r="F144" s="140">
        <v>13</v>
      </c>
    </row>
    <row r="145" spans="1:14" ht="24" customHeight="1" x14ac:dyDescent="0.15">
      <c r="A145" s="305"/>
      <c r="B145" s="325" t="s">
        <v>761</v>
      </c>
      <c r="C145" s="140" t="s">
        <v>763</v>
      </c>
      <c r="D145" s="140"/>
      <c r="E145" s="140"/>
      <c r="F145" s="140"/>
    </row>
    <row r="146" spans="1:14" ht="24" customHeight="1" x14ac:dyDescent="0.15">
      <c r="A146" s="305"/>
      <c r="B146" s="325"/>
      <c r="C146" s="140" t="s">
        <v>764</v>
      </c>
      <c r="D146" s="140"/>
      <c r="E146" s="140"/>
      <c r="F146" s="140"/>
    </row>
    <row r="147" spans="1:14" ht="24" customHeight="1" x14ac:dyDescent="0.15">
      <c r="A147" s="305"/>
      <c r="B147" s="325"/>
      <c r="C147" s="140" t="s">
        <v>765</v>
      </c>
      <c r="D147" s="140"/>
      <c r="E147" s="140"/>
      <c r="F147" s="140"/>
    </row>
    <row r="148" spans="1:14" ht="24" customHeight="1" x14ac:dyDescent="0.15">
      <c r="A148" s="305"/>
      <c r="B148" s="325" t="s">
        <v>0</v>
      </c>
      <c r="C148" s="140" t="s">
        <v>28</v>
      </c>
      <c r="D148" s="140"/>
      <c r="E148" s="140"/>
      <c r="F148" s="140"/>
    </row>
    <row r="149" spans="1:14" ht="24" customHeight="1" x14ac:dyDescent="0.15">
      <c r="A149" s="305"/>
      <c r="B149" s="325"/>
      <c r="C149" s="140" t="s">
        <v>67</v>
      </c>
      <c r="D149" s="140"/>
      <c r="E149" s="140"/>
      <c r="F149" s="140"/>
    </row>
    <row r="150" spans="1:14" ht="24" customHeight="1" x14ac:dyDescent="0.15">
      <c r="A150" s="305"/>
      <c r="B150" s="325"/>
      <c r="C150" s="140" t="s">
        <v>71</v>
      </c>
      <c r="D150" s="140"/>
      <c r="E150" s="140"/>
      <c r="F150" s="140"/>
    </row>
    <row r="151" spans="1:14" ht="24" customHeight="1" x14ac:dyDescent="0.15">
      <c r="A151" s="305"/>
      <c r="B151" s="325"/>
      <c r="C151" s="140" t="s">
        <v>347</v>
      </c>
      <c r="D151" s="140"/>
      <c r="E151" s="140"/>
      <c r="F151" s="140"/>
    </row>
    <row r="152" spans="1:14" ht="24" customHeight="1" x14ac:dyDescent="0.15">
      <c r="A152" s="305"/>
      <c r="B152" s="325"/>
      <c r="C152" s="140" t="s">
        <v>348</v>
      </c>
      <c r="D152" s="140"/>
      <c r="E152" s="140"/>
      <c r="F152" s="140"/>
    </row>
    <row r="153" spans="1:14" ht="24" customHeight="1" x14ac:dyDescent="0.15">
      <c r="A153" s="305"/>
      <c r="B153" s="141" t="s">
        <v>457</v>
      </c>
      <c r="C153" s="140" t="s">
        <v>762</v>
      </c>
      <c r="D153" s="141"/>
      <c r="E153" s="140"/>
      <c r="F153" s="140"/>
    </row>
    <row r="156" spans="1:14" ht="24" customHeight="1" x14ac:dyDescent="0.15">
      <c r="A156" s="316" t="s">
        <v>818</v>
      </c>
      <c r="B156" s="322" t="s">
        <v>816</v>
      </c>
      <c r="C156" s="319" t="s">
        <v>736</v>
      </c>
      <c r="D156" s="344" t="s">
        <v>732</v>
      </c>
      <c r="E156" s="345"/>
      <c r="F156" s="344" t="s">
        <v>809</v>
      </c>
      <c r="G156" s="346"/>
      <c r="I156" s="322" t="s">
        <v>816</v>
      </c>
      <c r="J156" s="319" t="s">
        <v>808</v>
      </c>
      <c r="K156" s="342" t="s">
        <v>731</v>
      </c>
      <c r="L156" s="342"/>
      <c r="M156" s="342" t="s">
        <v>735</v>
      </c>
      <c r="N156" s="342"/>
    </row>
    <row r="157" spans="1:14" ht="24" customHeight="1" x14ac:dyDescent="0.15">
      <c r="A157" s="317"/>
      <c r="B157" s="324"/>
      <c r="C157" s="320"/>
      <c r="D157" s="166" t="s">
        <v>817</v>
      </c>
      <c r="E157" s="167" t="s">
        <v>734</v>
      </c>
      <c r="F157" s="166" t="s">
        <v>817</v>
      </c>
      <c r="G157" s="166" t="s">
        <v>734</v>
      </c>
      <c r="I157" s="323"/>
      <c r="J157" s="321"/>
      <c r="K157" s="151" t="s">
        <v>817</v>
      </c>
      <c r="L157" s="151" t="s">
        <v>734</v>
      </c>
      <c r="M157" s="151" t="s">
        <v>817</v>
      </c>
      <c r="N157" s="151" t="s">
        <v>734</v>
      </c>
    </row>
    <row r="158" spans="1:14" ht="24" customHeight="1" x14ac:dyDescent="0.15">
      <c r="A158" s="317"/>
      <c r="B158" s="142" t="s">
        <v>455</v>
      </c>
      <c r="C158" s="143">
        <v>101</v>
      </c>
      <c r="D158" s="143">
        <v>74</v>
      </c>
      <c r="E158" s="144">
        <v>0.73299999999999998</v>
      </c>
      <c r="F158" s="143">
        <f>C158-D158</f>
        <v>27</v>
      </c>
      <c r="G158" s="143">
        <f>100-73.3</f>
        <v>26.700000000000003</v>
      </c>
      <c r="I158" s="152" t="s">
        <v>455</v>
      </c>
      <c r="J158" s="152">
        <v>101</v>
      </c>
      <c r="K158" s="157"/>
      <c r="L158" s="153">
        <v>73.3</v>
      </c>
      <c r="M158" s="157"/>
      <c r="N158" s="152">
        <v>26.7</v>
      </c>
    </row>
    <row r="159" spans="1:14" ht="24" customHeight="1" x14ac:dyDescent="0.15">
      <c r="A159" s="317"/>
      <c r="B159" s="142" t="s">
        <v>761</v>
      </c>
      <c r="C159" s="143">
        <v>13</v>
      </c>
      <c r="D159" s="143">
        <v>6</v>
      </c>
      <c r="E159" s="144">
        <v>0.46100000000000002</v>
      </c>
      <c r="F159" s="143">
        <f>C159-D159</f>
        <v>7</v>
      </c>
      <c r="G159" s="143">
        <f>100-46.1</f>
        <v>53.9</v>
      </c>
      <c r="I159" s="152" t="s">
        <v>761</v>
      </c>
      <c r="J159" s="152">
        <v>13</v>
      </c>
      <c r="K159" s="157"/>
      <c r="L159" s="153">
        <v>46.1</v>
      </c>
      <c r="M159" s="157"/>
      <c r="N159" s="152">
        <v>53.9</v>
      </c>
    </row>
    <row r="160" spans="1:14" ht="24" customHeight="1" x14ac:dyDescent="0.15">
      <c r="A160" s="317"/>
      <c r="B160" s="142" t="s">
        <v>0</v>
      </c>
      <c r="C160" s="143">
        <v>120</v>
      </c>
      <c r="D160" s="143">
        <v>75</v>
      </c>
      <c r="E160" s="144">
        <v>0.625</v>
      </c>
      <c r="F160" s="143">
        <f>C160-D160</f>
        <v>45</v>
      </c>
      <c r="G160" s="143">
        <f>100-62.5</f>
        <v>37.5</v>
      </c>
      <c r="I160" s="152" t="s">
        <v>0</v>
      </c>
      <c r="J160" s="152">
        <v>120</v>
      </c>
      <c r="K160" s="157"/>
      <c r="L160" s="153">
        <v>62.5</v>
      </c>
      <c r="M160" s="157"/>
      <c r="N160" s="152">
        <v>37.5</v>
      </c>
    </row>
    <row r="161" spans="1:19" ht="24" customHeight="1" x14ac:dyDescent="0.15">
      <c r="A161" s="318"/>
      <c r="B161" s="142" t="s">
        <v>457</v>
      </c>
      <c r="C161" s="143">
        <v>10</v>
      </c>
      <c r="D161" s="143">
        <v>0</v>
      </c>
      <c r="E161" s="145">
        <v>0</v>
      </c>
      <c r="F161" s="143">
        <f>C161-D161</f>
        <v>10</v>
      </c>
      <c r="G161" s="143">
        <v>100</v>
      </c>
      <c r="I161" s="152" t="s">
        <v>457</v>
      </c>
      <c r="J161" s="152">
        <v>10</v>
      </c>
      <c r="K161" s="157"/>
      <c r="L161" s="153">
        <v>0</v>
      </c>
      <c r="M161" s="157"/>
      <c r="N161" s="152">
        <v>100</v>
      </c>
    </row>
    <row r="163" spans="1:19" ht="24" customHeight="1" x14ac:dyDescent="0.15">
      <c r="Q163" s="158"/>
      <c r="R163" s="158"/>
      <c r="S163" s="158"/>
    </row>
    <row r="164" spans="1:19" ht="24" customHeight="1" x14ac:dyDescent="0.15">
      <c r="Q164" s="158"/>
      <c r="R164" s="161"/>
      <c r="S164" s="158"/>
    </row>
    <row r="165" spans="1:19" ht="24" customHeight="1" x14ac:dyDescent="0.15">
      <c r="Q165" s="158"/>
      <c r="R165" s="161"/>
      <c r="S165" s="158"/>
    </row>
    <row r="166" spans="1:19" ht="24" customHeight="1" x14ac:dyDescent="0.15">
      <c r="Q166" s="158"/>
      <c r="R166" s="161"/>
      <c r="S166" s="158"/>
    </row>
    <row r="167" spans="1:19" ht="24" customHeight="1" x14ac:dyDescent="0.15">
      <c r="Q167" s="158"/>
      <c r="R167" s="161"/>
      <c r="S167" s="158"/>
    </row>
    <row r="168" spans="1:19" ht="24" customHeight="1" x14ac:dyDescent="0.15">
      <c r="Q168" s="158"/>
      <c r="R168" s="161"/>
      <c r="S168" s="158"/>
    </row>
    <row r="169" spans="1:19" ht="24" customHeight="1" x14ac:dyDescent="0.15">
      <c r="Q169" s="158"/>
      <c r="R169" s="161"/>
      <c r="S169" s="158"/>
    </row>
    <row r="170" spans="1:19" ht="24" customHeight="1" x14ac:dyDescent="0.15">
      <c r="Q170" s="158"/>
      <c r="R170" s="161"/>
      <c r="S170" s="158"/>
    </row>
    <row r="171" spans="1:19" ht="24" customHeight="1" x14ac:dyDescent="0.15">
      <c r="Q171" s="158"/>
      <c r="R171" s="161"/>
      <c r="S171" s="158"/>
    </row>
    <row r="172" spans="1:19" ht="24" customHeight="1" x14ac:dyDescent="0.15">
      <c r="Q172" s="158"/>
      <c r="R172" s="161"/>
      <c r="S172" s="158"/>
    </row>
    <row r="173" spans="1:19" ht="24" customHeight="1" x14ac:dyDescent="0.15">
      <c r="Q173" s="158"/>
      <c r="R173" s="161"/>
      <c r="S173" s="158"/>
    </row>
    <row r="174" spans="1:19" ht="24" customHeight="1" x14ac:dyDescent="0.15">
      <c r="Q174" s="158"/>
      <c r="R174" s="161"/>
      <c r="S174" s="158"/>
    </row>
    <row r="175" spans="1:19" ht="24" customHeight="1" x14ac:dyDescent="0.15">
      <c r="Q175" s="158"/>
      <c r="R175" s="161"/>
      <c r="S175" s="158"/>
    </row>
    <row r="176" spans="1:19" ht="24" customHeight="1" x14ac:dyDescent="0.15">
      <c r="Q176" s="158"/>
      <c r="R176" s="161"/>
      <c r="S176" s="158"/>
    </row>
    <row r="177" spans="10:19" ht="24" customHeight="1" x14ac:dyDescent="0.15">
      <c r="J177" s="156"/>
      <c r="Q177" s="158"/>
      <c r="R177" s="158"/>
      <c r="S177" s="158"/>
    </row>
    <row r="178" spans="10:19" ht="24" customHeight="1" x14ac:dyDescent="0.15">
      <c r="J178" s="156"/>
      <c r="Q178" s="158"/>
      <c r="R178" s="158"/>
      <c r="S178" s="158"/>
    </row>
    <row r="179" spans="10:19" ht="24" customHeight="1" x14ac:dyDescent="0.15">
      <c r="J179" s="155"/>
    </row>
    <row r="180" spans="10:19" ht="24" customHeight="1" x14ac:dyDescent="0.15">
      <c r="J180" s="155"/>
    </row>
    <row r="181" spans="10:19" ht="24" customHeight="1" x14ac:dyDescent="0.15">
      <c r="J181" s="155"/>
    </row>
    <row r="182" spans="10:19" ht="24" customHeight="1" x14ac:dyDescent="0.15">
      <c r="J182" s="155"/>
    </row>
    <row r="183" spans="10:19" ht="24" customHeight="1" x14ac:dyDescent="0.15">
      <c r="J183" s="155"/>
    </row>
    <row r="184" spans="10:19" ht="24" customHeight="1" x14ac:dyDescent="0.15">
      <c r="J184" s="155"/>
    </row>
    <row r="185" spans="10:19" ht="24" customHeight="1" x14ac:dyDescent="0.15">
      <c r="J185" s="155"/>
    </row>
    <row r="186" spans="10:19" ht="24" customHeight="1" x14ac:dyDescent="0.15">
      <c r="J186" s="155"/>
    </row>
    <row r="187" spans="10:19" ht="24" customHeight="1" x14ac:dyDescent="0.15">
      <c r="J187" s="155"/>
    </row>
    <row r="188" spans="10:19" ht="24" customHeight="1" x14ac:dyDescent="0.15">
      <c r="J188" s="155"/>
    </row>
    <row r="189" spans="10:19" ht="24" customHeight="1" x14ac:dyDescent="0.15">
      <c r="J189" s="155"/>
    </row>
  </sheetData>
  <mergeCells count="70">
    <mergeCell ref="S101:S102"/>
    <mergeCell ref="M101:N101"/>
    <mergeCell ref="A94:A99"/>
    <mergeCell ref="A101:A106"/>
    <mergeCell ref="B101:B102"/>
    <mergeCell ref="C101:C102"/>
    <mergeCell ref="D101:E101"/>
    <mergeCell ref="K156:L156"/>
    <mergeCell ref="M156:N156"/>
    <mergeCell ref="A140:A153"/>
    <mergeCell ref="A49:A71"/>
    <mergeCell ref="A73:A92"/>
    <mergeCell ref="A108:A121"/>
    <mergeCell ref="A123:A138"/>
    <mergeCell ref="L73:T73"/>
    <mergeCell ref="L80:T80"/>
    <mergeCell ref="L87:T87"/>
    <mergeCell ref="D156:E156"/>
    <mergeCell ref="F156:G156"/>
    <mergeCell ref="B80:J80"/>
    <mergeCell ref="B73:J73"/>
    <mergeCell ref="B67:J67"/>
    <mergeCell ref="B15:Q15"/>
    <mergeCell ref="B113:B115"/>
    <mergeCell ref="B116:B120"/>
    <mergeCell ref="B108:B109"/>
    <mergeCell ref="C108:C109"/>
    <mergeCell ref="B61:J61"/>
    <mergeCell ref="B87:J87"/>
    <mergeCell ref="B55:J55"/>
    <mergeCell ref="B49:J49"/>
    <mergeCell ref="B94:B95"/>
    <mergeCell ref="D94:E94"/>
    <mergeCell ref="F94:G94"/>
    <mergeCell ref="C94:C95"/>
    <mergeCell ref="F101:G101"/>
    <mergeCell ref="H101:I101"/>
    <mergeCell ref="B35:Q35"/>
    <mergeCell ref="R29:R30"/>
    <mergeCell ref="R35:R36"/>
    <mergeCell ref="L42:T42"/>
    <mergeCell ref="D140:F140"/>
    <mergeCell ref="B22:Q22"/>
    <mergeCell ref="B140:B141"/>
    <mergeCell ref="C140:C141"/>
    <mergeCell ref="B127:B130"/>
    <mergeCell ref="B131:B136"/>
    <mergeCell ref="B137:B138"/>
    <mergeCell ref="B123:B126"/>
    <mergeCell ref="D108:E108"/>
    <mergeCell ref="F108:G108"/>
    <mergeCell ref="H108:I108"/>
    <mergeCell ref="B29:Q29"/>
    <mergeCell ref="B42:J42"/>
    <mergeCell ref="W73:X73"/>
    <mergeCell ref="Y73:Z73"/>
    <mergeCell ref="V73:V74"/>
    <mergeCell ref="A1:A47"/>
    <mergeCell ref="A156:A161"/>
    <mergeCell ref="C156:C157"/>
    <mergeCell ref="J156:J157"/>
    <mergeCell ref="I156:I157"/>
    <mergeCell ref="B156:B157"/>
    <mergeCell ref="B145:B147"/>
    <mergeCell ref="B148:B152"/>
    <mergeCell ref="G140:I140"/>
    <mergeCell ref="B1:Q1"/>
    <mergeCell ref="B8:Q8"/>
    <mergeCell ref="B142:B144"/>
    <mergeCell ref="B110:B112"/>
  </mergeCells>
  <phoneticPr fontId="3" type="noConversion"/>
  <pageMargins left="0.25" right="0.25" top="0.75" bottom="0.75" header="0.3" footer="0.3"/>
  <pageSetup paperSize="8" scale="63" orientation="landscape" horizontalDpi="0" verticalDpi="0"/>
  <rowBreaks count="3" manualBreakCount="3">
    <brk id="48" max="16383" man="1"/>
    <brk id="107" max="16383" man="1"/>
    <brk id="154" max="16383" man="1"/>
  </rowBreaks>
  <colBreaks count="1" manualBreakCount="1">
    <brk id="21"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Bagshawe - Base Datos</vt:lpstr>
      <vt:lpstr>Bagshawe - Tablas</vt:lpstr>
      <vt:lpstr>Kjøniksen - Base Datos</vt:lpstr>
      <vt:lpstr>Kjoniksen - Tablas</vt:lpstr>
      <vt:lpstr>Charcot - Base Datos</vt:lpstr>
      <vt:lpstr>Charcot - Tablas</vt:lpstr>
      <vt:lpstr>Bennett - Base Datos</vt:lpstr>
      <vt:lpstr>Bennett - Tablas </vt:lpstr>
      <vt:lpstr>Tablas Síntesis</vt:lpstr>
      <vt:lpstr>Deícticos</vt:lpstr>
      <vt:lpstr>Nombrar</vt:lpstr>
      <vt:lpstr>Describir</vt:lpstr>
      <vt:lpstr>Reflexionar...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Evaluador</dc:creator>
  <cp:lastModifiedBy>Evaluador</cp:lastModifiedBy>
  <dcterms:created xsi:type="dcterms:W3CDTF">2016-10-06T22:48:02Z</dcterms:created>
  <dcterms:modified xsi:type="dcterms:W3CDTF">2017-07-19T19:35:32Z</dcterms:modified>
</cp:coreProperties>
</file>